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zma\Desktop\4.1_7.2_1.2_2.3_16.4\6.3_47-PRV-2020\Aktualizácia_2\"/>
    </mc:Choice>
  </mc:AlternateContent>
  <bookViews>
    <workbookView xWindow="0" yWindow="0" windowWidth="28770" windowHeight="11805" firstSheet="1" activeTab="1"/>
  </bookViews>
  <sheets>
    <sheet name="Pokyny" sheetId="1" r:id="rId1"/>
    <sheet name="Bodovacie kritéria" sheetId="6" r:id="rId2"/>
    <sheet name="Bratislavský_kraj" sheetId="2" r:id="rId3"/>
    <sheet name="Západné Slovensko" sheetId="3" r:id="rId4"/>
    <sheet name="Stredné Slovensko" sheetId="4" r:id="rId5"/>
    <sheet name="Východné Slovensko" sheetId="5" r:id="rId6"/>
    <sheet name="Zoznam pozemkov" sheetId="7" r:id="rId7"/>
    <sheet name="Hárok1" sheetId="8" state="hidden" r:id="rId8"/>
  </sheets>
  <definedNames>
    <definedName name="NRO">'Bodovacie kritéria'!$S$51:$S$70</definedName>
    <definedName name="VSlovensko">'Východné Slovensko'!$L$7:$L$251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1" i="4" l="1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T83" i="6" l="1"/>
  <c r="N9" i="3" l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8" i="3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6" i="4"/>
  <c r="O247" i="4"/>
  <c r="O248" i="4"/>
  <c r="O249" i="4"/>
  <c r="O250" i="4"/>
  <c r="O251" i="4"/>
  <c r="O8" i="4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N252" i="3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P24" i="2" s="1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251" i="4"/>
  <c r="G250" i="4"/>
  <c r="G249" i="4"/>
  <c r="G248" i="4"/>
  <c r="G247" i="4"/>
  <c r="G246" i="4"/>
  <c r="G245" i="4"/>
  <c r="O245" i="4" s="1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O45" i="5" s="1"/>
  <c r="G47" i="5"/>
  <c r="G48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2" l="1"/>
  <c r="G252" i="4"/>
  <c r="I242" i="5" l="1"/>
  <c r="I243" i="5"/>
  <c r="I244" i="5"/>
  <c r="I245" i="5"/>
  <c r="I246" i="5"/>
  <c r="I247" i="5"/>
  <c r="I248" i="5"/>
  <c r="I249" i="5"/>
  <c r="I250" i="5"/>
  <c r="I251" i="5"/>
  <c r="K242" i="5"/>
  <c r="K243" i="5"/>
  <c r="K244" i="5"/>
  <c r="K245" i="5"/>
  <c r="K246" i="5"/>
  <c r="K247" i="5"/>
  <c r="K248" i="5"/>
  <c r="K249" i="5"/>
  <c r="K250" i="5"/>
  <c r="K251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50" i="5"/>
  <c r="K51" i="5"/>
  <c r="K52" i="5"/>
  <c r="K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H7" i="7" l="1"/>
  <c r="G5" i="7" s="1"/>
  <c r="F5" i="7" s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B4" i="7" l="1"/>
  <c r="B3" i="7"/>
  <c r="G17" i="6" l="1"/>
  <c r="J30" i="6"/>
  <c r="J29" i="6"/>
  <c r="J28" i="6"/>
  <c r="F33" i="6" l="1"/>
  <c r="J32" i="6"/>
  <c r="F32" i="6"/>
  <c r="F31" i="6"/>
  <c r="I17" i="6" l="1"/>
  <c r="I35" i="6" l="1"/>
  <c r="J35" i="6" l="1"/>
  <c r="G35" i="6"/>
  <c r="G37" i="6"/>
  <c r="F30" i="6"/>
  <c r="F29" i="6"/>
  <c r="G27" i="6" l="1"/>
  <c r="G25" i="6" l="1"/>
  <c r="G23" i="6"/>
  <c r="F21" i="6"/>
  <c r="G21" i="6"/>
  <c r="G19" i="6"/>
  <c r="H17" i="6"/>
  <c r="G253" i="5" l="1"/>
  <c r="K8" i="5"/>
  <c r="I37" i="6" l="1"/>
  <c r="G274" i="3"/>
  <c r="J252" i="5"/>
  <c r="J7" i="5"/>
  <c r="J252" i="4"/>
  <c r="J7" i="4"/>
  <c r="J252" i="3"/>
  <c r="J7" i="3"/>
  <c r="J252" i="2"/>
  <c r="J7" i="2"/>
  <c r="K253" i="2" l="1"/>
  <c r="K253" i="3"/>
  <c r="K8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8" i="4"/>
  <c r="K234" i="5"/>
  <c r="K235" i="5"/>
  <c r="K236" i="5"/>
  <c r="K237" i="5"/>
  <c r="K238" i="5"/>
  <c r="K239" i="5"/>
  <c r="K240" i="5"/>
  <c r="K241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B4" i="5"/>
  <c r="B4" i="4"/>
  <c r="B4" i="3"/>
  <c r="B3" i="5"/>
  <c r="B3" i="4"/>
  <c r="B3" i="3"/>
  <c r="B4" i="2"/>
  <c r="B3" i="2"/>
  <c r="K7" i="5" l="1"/>
  <c r="K277" i="5"/>
  <c r="L26" i="6" s="1"/>
  <c r="K277" i="3"/>
  <c r="L24" i="6" s="1"/>
  <c r="K252" i="2"/>
  <c r="K277" i="2"/>
  <c r="L23" i="6" s="1"/>
  <c r="K7" i="2"/>
  <c r="K277" i="4"/>
  <c r="L25" i="6" s="1"/>
  <c r="K7" i="4"/>
  <c r="K7" i="3"/>
  <c r="K252" i="3"/>
  <c r="K252" i="4"/>
  <c r="K252" i="5"/>
  <c r="I8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8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8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8" i="5"/>
  <c r="I234" i="5"/>
  <c r="I235" i="5"/>
  <c r="I236" i="5"/>
  <c r="I237" i="5"/>
  <c r="I238" i="5"/>
  <c r="I239" i="5"/>
  <c r="I240" i="5"/>
  <c r="I241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A282" i="3" l="1"/>
  <c r="G22" i="6"/>
  <c r="A282" i="2"/>
  <c r="A282" i="4"/>
  <c r="A282" i="5"/>
  <c r="K1" i="4"/>
  <c r="J1" i="4" s="1"/>
  <c r="K1" i="3"/>
  <c r="J1" i="3" s="1"/>
  <c r="K1" i="2"/>
  <c r="K1" i="5"/>
  <c r="J1" i="5" s="1"/>
  <c r="L34" i="6" l="1"/>
  <c r="O52" i="6" l="1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54" i="6"/>
  <c r="Q55" i="6"/>
  <c r="Q56" i="6"/>
  <c r="Q57" i="6"/>
  <c r="Q58" i="6"/>
  <c r="Q59" i="6"/>
  <c r="Q52" i="6"/>
  <c r="G14" i="6"/>
  <c r="G13" i="6"/>
  <c r="F252" i="2"/>
  <c r="F252" i="3"/>
  <c r="F252" i="4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07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83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60" i="6"/>
  <c r="O53" i="6"/>
  <c r="O54" i="6"/>
  <c r="O55" i="6"/>
  <c r="O56" i="6"/>
  <c r="O57" i="6"/>
  <c r="O58" i="6"/>
  <c r="O59" i="6"/>
  <c r="F252" i="5"/>
  <c r="F7" i="5"/>
  <c r="P26" i="6" s="1"/>
  <c r="F7" i="4"/>
  <c r="P25" i="6" s="1"/>
  <c r="F7" i="3"/>
  <c r="F7" i="2"/>
  <c r="P23" i="6" s="1"/>
  <c r="P24" i="6" l="1"/>
  <c r="T107" i="6"/>
  <c r="T52" i="6"/>
  <c r="T60" i="6"/>
  <c r="O131" i="6"/>
  <c r="L16" i="6"/>
  <c r="G15" i="6"/>
  <c r="L14" i="6"/>
  <c r="L15" i="6"/>
  <c r="L13" i="6"/>
  <c r="K14" i="6"/>
  <c r="K13" i="6"/>
  <c r="G16" i="6" l="1"/>
  <c r="H13" i="6" s="1"/>
  <c r="P100" i="6"/>
  <c r="P93" i="6"/>
  <c r="P109" i="6"/>
  <c r="P111" i="6"/>
  <c r="P119" i="6"/>
  <c r="P121" i="6"/>
  <c r="P86" i="6"/>
  <c r="P130" i="6"/>
  <c r="P78" i="6"/>
  <c r="P110" i="6"/>
  <c r="P120" i="6"/>
  <c r="P113" i="6"/>
  <c r="P55" i="6"/>
  <c r="P85" i="6"/>
  <c r="P118" i="6"/>
  <c r="P128" i="6"/>
  <c r="P122" i="6"/>
  <c r="P87" i="6"/>
  <c r="P96" i="6"/>
  <c r="P89" i="6"/>
  <c r="P63" i="6"/>
  <c r="P64" i="6"/>
  <c r="P73" i="6"/>
  <c r="P66" i="6"/>
  <c r="P98" i="6"/>
  <c r="P79" i="6"/>
  <c r="P80" i="6"/>
  <c r="P58" i="6"/>
  <c r="P59" i="6"/>
  <c r="P99" i="6"/>
  <c r="P56" i="6"/>
  <c r="P57" i="6"/>
  <c r="P82" i="6"/>
  <c r="P107" i="6"/>
  <c r="P54" i="6"/>
  <c r="P53" i="6"/>
  <c r="P91" i="6"/>
  <c r="P83" i="6"/>
  <c r="P108" i="6"/>
  <c r="P125" i="6"/>
  <c r="P115" i="6"/>
  <c r="P52" i="6"/>
  <c r="P71" i="6"/>
  <c r="P70" i="6"/>
  <c r="P72" i="6"/>
  <c r="P112" i="6"/>
  <c r="P81" i="6"/>
  <c r="P101" i="6"/>
  <c r="P74" i="6"/>
  <c r="P114" i="6"/>
  <c r="P92" i="6"/>
  <c r="P126" i="6"/>
  <c r="P123" i="6"/>
  <c r="P127" i="6"/>
  <c r="P67" i="6"/>
  <c r="P88" i="6"/>
  <c r="P75" i="6"/>
  <c r="P129" i="6"/>
  <c r="P68" i="6"/>
  <c r="P90" i="6"/>
  <c r="P62" i="6"/>
  <c r="P106" i="6"/>
  <c r="P76" i="6"/>
  <c r="P94" i="6"/>
  <c r="P124" i="6"/>
  <c r="P95" i="6"/>
  <c r="P116" i="6"/>
  <c r="P104" i="6"/>
  <c r="P84" i="6"/>
  <c r="P97" i="6"/>
  <c r="P102" i="6"/>
  <c r="P77" i="6"/>
  <c r="P103" i="6"/>
  <c r="P117" i="6"/>
  <c r="P65" i="6"/>
  <c r="P69" i="6"/>
  <c r="P105" i="6"/>
  <c r="P61" i="6"/>
  <c r="P60" i="6"/>
  <c r="I16" i="6" l="1"/>
  <c r="Q53" i="6" l="1"/>
  <c r="U52" i="6" s="1"/>
  <c r="G8" i="2"/>
  <c r="P8" i="2" s="1"/>
  <c r="P252" i="2" s="1"/>
  <c r="N23" i="6" s="1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Q107" i="6" s="1"/>
  <c r="G259" i="5"/>
  <c r="G258" i="5"/>
  <c r="G257" i="5"/>
  <c r="G256" i="5"/>
  <c r="G255" i="5"/>
  <c r="G254" i="5"/>
  <c r="G8" i="5"/>
  <c r="G276" i="3"/>
  <c r="G275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Q60" i="6" s="1"/>
  <c r="U60" i="6" s="1"/>
  <c r="G260" i="3"/>
  <c r="G259" i="3"/>
  <c r="G258" i="3"/>
  <c r="G257" i="3"/>
  <c r="G256" i="3"/>
  <c r="G255" i="3"/>
  <c r="G254" i="3"/>
  <c r="G253" i="3"/>
  <c r="G8" i="3"/>
  <c r="G277" i="3" l="1"/>
  <c r="A281" i="3" s="1"/>
  <c r="G277" i="2"/>
  <c r="A281" i="2" s="1"/>
  <c r="G277" i="5"/>
  <c r="A281" i="5" s="1"/>
  <c r="G7" i="3"/>
  <c r="S24" i="6" s="1"/>
  <c r="G7" i="2"/>
  <c r="G252" i="3"/>
  <c r="N24" i="6" s="1"/>
  <c r="Q108" i="6"/>
  <c r="Q109" i="6"/>
  <c r="G7" i="5"/>
  <c r="S26" i="6" s="1"/>
  <c r="G252" i="5"/>
  <c r="O251" i="5" s="1"/>
  <c r="O252" i="5" s="1"/>
  <c r="N26" i="6" s="1"/>
  <c r="Q24" i="6" l="1"/>
  <c r="Q23" i="6"/>
  <c r="A278" i="2"/>
  <c r="S23" i="6"/>
  <c r="A278" i="5"/>
  <c r="Q26" i="6"/>
  <c r="U107" i="6"/>
  <c r="J26" i="6"/>
  <c r="J23" i="6"/>
  <c r="A280" i="5"/>
  <c r="A280" i="2"/>
  <c r="A278" i="3" l="1"/>
  <c r="A280" i="3"/>
  <c r="J24" i="6"/>
  <c r="Q83" i="6"/>
  <c r="G8" i="4"/>
  <c r="G277" i="4" l="1"/>
  <c r="U83" i="6"/>
  <c r="Q131" i="6"/>
  <c r="G7" i="4"/>
  <c r="S25" i="6" s="1"/>
  <c r="S27" i="6" s="1"/>
  <c r="Q25" i="6" l="1"/>
  <c r="A280" i="4"/>
  <c r="A281" i="4"/>
  <c r="A45" i="6" s="1"/>
  <c r="G40" i="6"/>
  <c r="A278" i="4"/>
  <c r="J25" i="6"/>
  <c r="F39" i="6" l="1"/>
  <c r="H35" i="6" s="1"/>
  <c r="F20" i="6"/>
  <c r="F25" i="6"/>
  <c r="R23" i="6"/>
  <c r="G31" i="6" s="1"/>
  <c r="G33" i="6" s="1"/>
  <c r="Q27" i="6"/>
  <c r="K23" i="6"/>
  <c r="G24" i="6" s="1"/>
  <c r="G20" i="6" l="1"/>
  <c r="G28" i="6"/>
  <c r="G30" i="6" s="1"/>
  <c r="F34" i="6" s="1"/>
  <c r="H40" i="6"/>
  <c r="F22" i="6" l="1"/>
  <c r="H19" i="6" s="1"/>
  <c r="H27" i="6"/>
  <c r="O252" i="4" l="1"/>
  <c r="N25" i="6" s="1"/>
  <c r="O23" i="6" s="1"/>
  <c r="G26" i="6" s="1"/>
  <c r="F26" i="6" l="1"/>
  <c r="H23" i="6" s="1"/>
  <c r="H42" i="6" s="1"/>
</calcChain>
</file>

<file path=xl/comments1.xml><?xml version="1.0" encoding="utf-8"?>
<comments xmlns="http://schemas.openxmlformats.org/spreadsheetml/2006/main">
  <authors>
    <author>Kužma Emil</author>
  </authors>
  <commentList>
    <comment ref="N22" authorId="0" shapeId="0">
      <text>
        <r>
          <rPr>
            <b/>
            <sz val="9"/>
            <color indexed="81"/>
            <rFont val="Segoe UI"/>
            <family val="2"/>
            <charset val="238"/>
          </rPr>
          <t>Kužma Emil:</t>
        </r>
        <r>
          <rPr>
            <sz val="9"/>
            <color indexed="81"/>
            <rFont val="Segoe UI"/>
            <family val="2"/>
            <charset val="238"/>
          </rPr>
          <t xml:space="preserve">
doplniť do vzorcov ešte špeciálnu rastlinnú tak ako zadefinuje MPRV</t>
        </r>
      </text>
    </comment>
  </commentList>
</comments>
</file>

<file path=xl/sharedStrings.xml><?xml version="1.0" encoding="utf-8"?>
<sst xmlns="http://schemas.openxmlformats.org/spreadsheetml/2006/main" count="3475" uniqueCount="441">
  <si>
    <t>Miesto realizácie</t>
  </si>
  <si>
    <t>Bratislavský kraj</t>
  </si>
  <si>
    <t>Stredné Slovensko (Žilinský a Banskobystricky kraj)</t>
  </si>
  <si>
    <t>Východné Slovensko (Prešovský a Košický kraj)</t>
  </si>
  <si>
    <t>pšenica tvrdá</t>
  </si>
  <si>
    <t>raž</t>
  </si>
  <si>
    <t>jačmeň</t>
  </si>
  <si>
    <t>ovos</t>
  </si>
  <si>
    <t>kukurica na zrno</t>
  </si>
  <si>
    <t>ostatné obilniny</t>
  </si>
  <si>
    <t>strukoviny</t>
  </si>
  <si>
    <t>zemiaky</t>
  </si>
  <si>
    <t>cukrová repa</t>
  </si>
  <si>
    <t>tabak</t>
  </si>
  <si>
    <t>chmeľ</t>
  </si>
  <si>
    <t>repka olejná a repka</t>
  </si>
  <si>
    <t>slnečnica</t>
  </si>
  <si>
    <t>sója</t>
  </si>
  <si>
    <t>ľanové semeno (ľan na produkciu oleja)</t>
  </si>
  <si>
    <t>ostatné olejniny</t>
  </si>
  <si>
    <t>ľan</t>
  </si>
  <si>
    <t>konope</t>
  </si>
  <si>
    <t>aromatické, liečivé a koreninové rastliny</t>
  </si>
  <si>
    <t>priemyselné plodiny, inde neuvedené</t>
  </si>
  <si>
    <t>čerstvá zelenina, melóny, jahody - pestované v krytom priestore</t>
  </si>
  <si>
    <t>kvety - pestované v krytom priestore</t>
  </si>
  <si>
    <r>
      <t>Krmoviny -</t>
    </r>
    <r>
      <rPr>
        <sz val="11"/>
        <color theme="1"/>
        <rFont val="Calibri"/>
        <family val="2"/>
        <charset val="238"/>
        <scheme val="minor"/>
      </rPr>
      <t xml:space="preserve"> iné zelené krmivo - kukurica na zeleno</t>
    </r>
  </si>
  <si>
    <t>Krmoviny - iné zelené krmivo - strukovinové rastliny</t>
  </si>
  <si>
    <t>krmoviny - ostatné zelené krmivo - iné ako kukurica na zeleno</t>
  </si>
  <si>
    <t xml:space="preserve">trvalé trávne porasty a lúky </t>
  </si>
  <si>
    <t>bobuľoviny - drobné ovocie</t>
  </si>
  <si>
    <t>orechy</t>
  </si>
  <si>
    <t>škôlky</t>
  </si>
  <si>
    <t>ostatné trvalé plodiny</t>
  </si>
  <si>
    <t>kone a koňovité zvieratá</t>
  </si>
  <si>
    <t>hovädzí dobytok - býky jednoročné, ale mladšie ako 2 roky</t>
  </si>
  <si>
    <t>hovädzí dobytok - jalovice jednoročné, ale mladšie ako 2 roky</t>
  </si>
  <si>
    <t>hovädzí dobytok - býky dvojročné a staršie</t>
  </si>
  <si>
    <t>jalovice, dvojročné a staršie</t>
  </si>
  <si>
    <t>dojnice</t>
  </si>
  <si>
    <t>hovädzí dobytok dvojročný a starší - ostatné kravy</t>
  </si>
  <si>
    <r>
      <t>kozy</t>
    </r>
    <r>
      <rPr>
        <sz val="11"/>
        <color rgb="FF000000"/>
        <rFont val="Calibri"/>
        <family val="2"/>
        <charset val="238"/>
        <scheme val="minor"/>
      </rPr>
      <t xml:space="preserve"> - chovné samice</t>
    </r>
  </si>
  <si>
    <r>
      <t>kozy – ostatné</t>
    </r>
    <r>
      <rPr>
        <vertAlign val="superscript"/>
        <sz val="11"/>
        <color rgb="FF000000"/>
        <rFont val="Calibri"/>
        <family val="2"/>
        <charset val="238"/>
        <scheme val="minor"/>
      </rPr>
      <t>4</t>
    </r>
  </si>
  <si>
    <t>ošípané - chovné prasnice nad 50 kg</t>
  </si>
  <si>
    <t>ošípané - ostatné</t>
  </si>
  <si>
    <r>
      <t xml:space="preserve">hydina </t>
    </r>
    <r>
      <rPr>
        <sz val="11"/>
        <color rgb="FF000000"/>
        <rFont val="Calibri"/>
        <family val="2"/>
        <charset val="238"/>
        <scheme val="minor"/>
      </rPr>
      <t>- brojlery</t>
    </r>
  </si>
  <si>
    <t>Hydina - nosnice</t>
  </si>
  <si>
    <t>morky</t>
  </si>
  <si>
    <t>kačky</t>
  </si>
  <si>
    <t>husi</t>
  </si>
  <si>
    <t>pštrosy</t>
  </si>
  <si>
    <t>ostatná hydina</t>
  </si>
  <si>
    <t>včely</t>
  </si>
  <si>
    <t>ha</t>
  </si>
  <si>
    <t>x</t>
  </si>
  <si>
    <t>ks</t>
  </si>
  <si>
    <t xml:space="preserve">Včelstvo/úľ </t>
  </si>
  <si>
    <t>Merná jednotka</t>
  </si>
  <si>
    <t>Koeficient štandardného výstupu v EUR  na mernú jednotku</t>
  </si>
  <si>
    <t>KOMODITA</t>
  </si>
  <si>
    <t>Rastlinná výroba</t>
  </si>
  <si>
    <t>Živočíšna výroba</t>
  </si>
  <si>
    <r>
      <t>ovocie mierneho pásma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</si>
  <si>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Spolu</t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</si>
  <si>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Jablká, hrušky, broskyne a nektarinky, ostatné ovocie mierneho pásma.</t>
    </r>
  </si>
  <si>
    <t>Západné Slovensko (Trnavský, Nitriansky a Trenčiansky kraj)</t>
  </si>
  <si>
    <t>Žiadateľ</t>
  </si>
  <si>
    <t>IČO</t>
  </si>
  <si>
    <t>P. č.</t>
  </si>
  <si>
    <t>Kritérium</t>
  </si>
  <si>
    <t>Body</t>
  </si>
  <si>
    <t>Poznámka</t>
  </si>
  <si>
    <t>Počet bodov</t>
  </si>
  <si>
    <t>Bodovacie kritéria</t>
  </si>
  <si>
    <t>1.</t>
  </si>
  <si>
    <t>Projekt sa realizuje v okrese s priemernou mierou evidovanej nezamestnanosti v roku predchádzajúcom roku vyhlásenia výzvy:</t>
  </si>
  <si>
    <t>a) do 5% vrátane</t>
  </si>
  <si>
    <t>b) nad 5%</t>
  </si>
  <si>
    <t>d) projekt sa realizuje VÝHRADNE v najmenej rozvinutom okrese Kežmarok alebo Rimavská Sobota  v zmysle zákona 336/2015 Z.z.</t>
  </si>
  <si>
    <t>V prípade, ak sa projekt realizuje vo viacerých okresoch, body sa pridelia na základe nezamestnanosti vypočítanej aritmetickým priemerom z údajov nezamestnanosti všetkých okresov, kde sa projekt realizuje. NRO Kežmarok a Rimavská Sobota sú okresy s najvyššou mierou nezamestnanosti v SR – viď miera evidovanej nezamestnanosti v okresoch SR k 30.6.2019 (Zdroj: Ústredie práce, sociálnych vecí a rodiny). Maximálny počet bodov je 24.</t>
  </si>
  <si>
    <t>2.</t>
  </si>
  <si>
    <t>3.</t>
  </si>
  <si>
    <t>4.</t>
  </si>
  <si>
    <t>5.</t>
  </si>
  <si>
    <t>6.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</si>
  <si>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</si>
  <si>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</si>
  <si>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</si>
  <si>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</si>
  <si>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</si>
  <si>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</si>
  <si>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</si>
  <si>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</si>
  <si>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</si>
  <si>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</si>
  <si>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</si>
  <si>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</si>
  <si>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</si>
  <si>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</si>
  <si>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</si>
  <si>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</si>
  <si>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</si>
  <si>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</si>
  <si>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</si>
  <si>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</si>
  <si>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</si>
  <si>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</si>
  <si>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</si>
  <si>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</si>
  <si>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</si>
  <si>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</si>
  <si>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</si>
  <si>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</si>
  <si>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</si>
  <si>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</si>
  <si>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</si>
  <si>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</si>
  <si>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</si>
  <si>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</si>
  <si>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</si>
  <si>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</si>
  <si>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</si>
  <si>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</si>
  <si>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</si>
  <si>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</si>
  <si>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</si>
  <si>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</si>
  <si>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</si>
  <si>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</si>
  <si>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</si>
  <si>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</si>
  <si>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</si>
  <si>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</si>
  <si>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</si>
  <si>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</si>
  <si>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</si>
  <si>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</si>
  <si>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</si>
  <si>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</si>
  <si>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</si>
  <si>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</si>
  <si>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</si>
  <si>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</si>
  <si>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</si>
  <si>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</si>
  <si>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</si>
  <si>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</si>
  <si>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</si>
  <si>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</si>
  <si>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</si>
  <si>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</si>
  <si>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</si>
  <si>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</si>
  <si>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</si>
  <si>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</si>
  <si>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</si>
  <si>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</si>
  <si>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</si>
  <si>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</si>
  <si>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</si>
  <si>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</si>
  <si>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</si>
  <si>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</si>
  <si>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</si>
  <si>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miesto realizácie</t>
  </si>
  <si>
    <t>c) projekt sa realizuje VÝHRADNE v najmenej rozvinutých okresoch  v zmysle zákona 336/2015 Z.z.</t>
  </si>
  <si>
    <t>nezamestnanosť</t>
  </si>
  <si>
    <t>Priemer</t>
  </si>
  <si>
    <t>RS</t>
  </si>
  <si>
    <t>KK</t>
  </si>
  <si>
    <t>IF(AND(OR(F13={"Lučenec";"Poltár";"Revúca";"Rimavská Sobota";"Veľký Krtíš";"Kežmarok";"Sabinov";"Svidník";"Vranov nad Topľou";"Gelnica";"Rožňava";"Sobrance";"Trebišov";"Bardejov ";"Medzilaborce ";"Košice - okolie";"Levoča";"Snina";"Stropkov";"Michalovce"});F14="";F15="");"NRO";IF(AND(OR(F13={"Lučenec";"Poltár";"Revúca";"Rimavská Sobota";"Veľký Krtíš";"Kežmarok";"Sabinov";"Svidník";"Vranov nad Topľou";"Gelnica";"Rožňava";"Sobrance";"Trebišov";"Bardejov ";"Medzilaborce ";"Košice - okolie";"Levoča";"Snina";"Stropkov";"Michalovce"});OR(F14={"Lučenec";"Poltár";"Revúca";"Rimavská Sobota";"Veľký Krtíš";"Kežmarok";"Sabinov";"Svidník";"Vranov nad Topľou";"Gelnica";"Rožňava";"Sobrance";"Trebišov";"Bardejov ";"Medzilaborce ";"Košice - okolie";"Levoča";"Snina";"Stropkov";"Michalovce"});F15="");"NRO";IF(AND(OR(F13={"Lučenec";"Poltár";"Revúca";"Rimavská Sobota";"Veľký Krtíš";"Kežmarok";"Sabinov";"Svidník";"Vranov nad Topľou";"Gelnica";"Rožňava";"Sobrance";"Trebišov";"Bardejov ";"Medzilaborce ";"Košice - okolie";"Levoča";"Snina";"Stropkov";"Michalovce"});OR(F14={"Lučenec";"Poltár";"Revúca";"Rimavská Sobota";"Veľký Krtíš";"Kežmarok";"Sabinov";"Svidník";"Vranov nad Topľou";"Gelnica";"Rožňava";"Sobrance";"Trebišov";"Bardejov ";"Medzilaborce ";"Košice - okolie";"Levoča";"Snina";"Stropkov";"Michalovce"});OR(F15={"Lučenec";"Poltár";"Revúca";"Rimavská Sobota";"Veľký Krtíš";"Kežmarok";"Sabinov";"Svidník";"Vranov nad Topľou";"Gelnica";"Rožňava";"Sobrance";"Trebišov";"Bardejov ";"Medzilaborce ";"Košice - okolie";"Levoča";"Snina";"Stropkov";"Michalovce"}));"NRO";IF(OR(L13&gt;1;L14&gt;1;L15&gt;1);"duplicita okresov";IF(AND(G13&gt;0;OR(G14&gt;0;G15&gt;0));(SUM(G13:G15)/COUNTIF(G13:G15;"&gt;0"))))))))))));"")</t>
  </si>
  <si>
    <t>BA</t>
  </si>
  <si>
    <t>ZS</t>
  </si>
  <si>
    <t>SS</t>
  </si>
  <si>
    <t>VS</t>
  </si>
  <si>
    <t>Okres umiestnenia  poľnohospodárskej pôdy/okres registrácie chovu zvierat</t>
  </si>
  <si>
    <t>Celkom</t>
  </si>
  <si>
    <t>Percento trvalý pobyt</t>
  </si>
  <si>
    <t>pôda</t>
  </si>
  <si>
    <t>percento pôdy</t>
  </si>
  <si>
    <t>živočíšna</t>
  </si>
  <si>
    <t>vyberte okres</t>
  </si>
  <si>
    <t>kontrola</t>
  </si>
  <si>
    <t>kontrola2</t>
  </si>
  <si>
    <t>Tabuľka č. 1</t>
  </si>
  <si>
    <t>Tabuľka č. 2 Štandardný výstup pre Bratislavský kraj</t>
  </si>
  <si>
    <t>Tabuľka č. 2 Štandardný výstup pre Západné Slovensko</t>
  </si>
  <si>
    <t>Tabuľka č. 2 Štandardný výstup pre Stredné Slovensko</t>
  </si>
  <si>
    <t>Tabuľka č. 2 Štandardný výstup pre Východné Slovensko</t>
  </si>
  <si>
    <t>Uvedené kritérium je v súlade so zákonom 365/2004 Z.z.(antidiskriminačný zákon) – viď § 8a (dočasné vyrovnávacie opatrenie)</t>
  </si>
  <si>
    <t>Žiadateľ sa zaviaže, že zrealizovaním podnikateľského plánu zvýši hodnotu štandardného výstupu v porovnaní s hodnotou štandardného výstupu, ktorú preukázal pri podaní ŽoNFP, min. o 10%.</t>
  </si>
  <si>
    <t>Preukazuje sa pred vyplatením 2. ŽoP.</t>
  </si>
  <si>
    <t>Žiadateľ ku dňu podania ŽoNFP dosiahol min. 50% hodnoty štandardného výstupu zo špeciálnej rastlinnej výroby a/alebo zo živočíšnej výroby.</t>
  </si>
  <si>
    <t>Žiadateľ svoje podnikanie vykonáva v podmienkach hospodárenia ANC alebo v zraniteľných oblastiach (viac ako 50% výmery).</t>
  </si>
  <si>
    <t>Žiadateľ za posledné dva kalendárne roky predchádzajúce roku podania ŽoNFP nevykázal daňovú stratu:</t>
  </si>
  <si>
    <t>a) v 1 z uvedených 2 rokov</t>
  </si>
  <si>
    <t>b) v oboch uvedených rokoch.</t>
  </si>
  <si>
    <t>ŠV plán</t>
  </si>
  <si>
    <t>špeciálna rastlinná+živočíšna</t>
  </si>
  <si>
    <t>plocha</t>
  </si>
  <si>
    <t>IF(AND(F13="Kežmarok";F14="";F15="");"výhradne Kežmarok";IF(AND(F13="Rimavská Sobota";F14="";F15="");"výhradne Rimavská Sobota";IF(AND(F13="Kežmarok";F14="Rimavská Sobota";F15="");"výhradne KK a RS";IF(AND(F14="Kežmarok";F13="Rimavská Sobota";F15="");"výhradne KK a RS";IF(OR(K13&gt;1;K14&gt;1);"duplicita okresov";IF(AND(OR(F13={"Lučenec";"Poltár";"Revúca";"Rimavská Sobota";"Veľký Krtíš";"Kežmarok";"Sabinov";"Svidník";"Vranov nad Topľou";"Gelnica";"Rožňava";"Sobrance";"Trebišov";"Bardejov";"Medzilaborce";"Košice - okolie";"Levoča";"Snina";"Stropkov";"Michalovce"});F14="";F15="");"NRO";IF(AND(OR(F13={"Lučenec";"Poltár";"Revúca";"Rimavská Sobota";"Veľký Krtíš";"Kežmarok";"Sabinov";"Svidník";"Vranov nad Topľou";"Gelnica";"Rožňava";"Sobrance";"Trebišov";"Bardejov";"Medzilaborce";"Košice - okolie";"Levoča";"Snina";"Stropkov";"Michalovce"});OR(F14={"Lučenec";"Poltár";"Revúca";"Rimavská Sobota";"Veľký Krtíš";"Kežmarok";"Sabinov";"Svidník";"Vranov nad Topľou";"Gelnica";"Rožňava";"Sobrance";"Trebišov";"Bardejov";"Medzilaborce";"Košice - okolie";"Levoča";"Snina";"Stropkov";"Michalovce"});F15="");"NRO";IF(AND(OR(F13={"Lučenec";"Poltár";"Revúca";"Rimavská Sobota";"Veľký Krtíš";"Kežmarok";"Sabinov";"Svidník";"Vranov nad Topľou";"Gelnica";"Rožňava";"Sobrance";"Trebišov";"Bardejov";"Medzilaborce";"Košice - okolie";"Levoča";"Snina";"Stropkov";"Michalovce"});OR(F14={"Lučenec";"Poltár";"Revúca";"Rimavská Sobota";"Veľký Krtíš";"Kežmarok";"Sabinov";"Svidník";"Vranov nad Topľou";"Gelnica";"Rožňava";"Sobrance";"Trebišov";"Bardejov";"Medzilaborce";"Košice - okolie";"Levoča";"Snina";"Stropkov";"Michalovce"});OR(F15={"Lučenec";"Poltár";"Revúca";"Rimavská Sobota";"Veľký Krtíš";"Kežmarok";"Sabinov";"Svidník";"Vranov nad Topľou";"Gelnica";"Rožňava";"Sobrance";"Trebišov";"Bardejov";"Medzilaborce";"Košice - okolie";"Levoča";"Snina";"Stropkov";"Michalovce"}));"NRO";IF(OR(L13&gt;1;L14&gt;1;L15&gt;1);"duplicita okresov";IF(AND(G13&gt;0;OR(G14&gt;0;G15&gt;0));(SUM(G13:G15)/COUNTIF(G13:G15;"&gt;0"))))))))))))</t>
  </si>
  <si>
    <t>rastlinná</t>
  </si>
  <si>
    <t>P.č.</t>
  </si>
  <si>
    <t>Štvorec</t>
  </si>
  <si>
    <t>Kód dielu</t>
  </si>
  <si>
    <t>Výmera dielu (ha/ár)</t>
  </si>
  <si>
    <r>
      <t>kód katastrálneho územia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</si>
  <si>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t>podľa prílohy 2 k nariadeniu vlády č. 75/2015 Z. z.</t>
  </si>
  <si>
    <r>
      <t>kód obce</t>
    </r>
    <r>
      <rPr>
        <b/>
        <vertAlign val="superscript"/>
        <sz val="10"/>
        <rFont val="Calibri"/>
        <family val="2"/>
        <charset val="238"/>
        <scheme val="minor"/>
      </rPr>
      <t>1,2</t>
    </r>
  </si>
  <si>
    <t>1, 2</t>
  </si>
  <si>
    <t>podľa príloha č. 1 k nariadeniu vlády č. 174/2017 Z. z. alebo podľa prílohy 2 k nariadeniu vlády č. 75/2015 Z. z.</t>
  </si>
  <si>
    <t>Tabuľka č. 3 Zoznam pozemkov</t>
  </si>
  <si>
    <t>Užívaná výmera dielu (ha/ár) v ANC alebo zraniteľných oblastiach</t>
  </si>
  <si>
    <t>Zoznam pozemkov</t>
  </si>
  <si>
    <t>Chmeľ obyčajný</t>
  </si>
  <si>
    <t>Fazuľa záhradná (obyčajná)</t>
  </si>
  <si>
    <t>Cícer baraní</t>
  </si>
  <si>
    <t>Fazuľa ostrolistá</t>
  </si>
  <si>
    <t>Fazuľa šarlátová</t>
  </si>
  <si>
    <t>Fazuľa mesiacovitá</t>
  </si>
  <si>
    <t>Hrach siaty</t>
  </si>
  <si>
    <t>Šošovica jedlá</t>
  </si>
  <si>
    <t>Zemiaky konzumné (skoré)</t>
  </si>
  <si>
    <t>Zemiaky konzumné (neskoré)</t>
  </si>
  <si>
    <t>Repa cukrová</t>
  </si>
  <si>
    <t>Repa obyčajná cviklová (cvikla)</t>
  </si>
  <si>
    <t>Repa obyčajná (mangold)</t>
  </si>
  <si>
    <t xml:space="preserve">Kapusta repková kvaková (kvaka) </t>
  </si>
  <si>
    <t>Okrúhlica</t>
  </si>
  <si>
    <t>Kapusta hlávková</t>
  </si>
  <si>
    <t>Kapusta sitinová</t>
  </si>
  <si>
    <t>Kel hlávkový</t>
  </si>
  <si>
    <t>Kel ružičkový</t>
  </si>
  <si>
    <t>Karfiol</t>
  </si>
  <si>
    <t>Petržlen záhradný</t>
  </si>
  <si>
    <t>Paštrnák siaty pravý</t>
  </si>
  <si>
    <t>Mrkva obyčajná</t>
  </si>
  <si>
    <t>Karotka</t>
  </si>
  <si>
    <t>Reďkev </t>
  </si>
  <si>
    <t>Reďkev siata (čierna a reďkovka)</t>
  </si>
  <si>
    <t>Kaleráb (skorý)</t>
  </si>
  <si>
    <t>Kaleráb (neskorý)</t>
  </si>
  <si>
    <t xml:space="preserve">Zeler voňavý buľvový </t>
  </si>
  <si>
    <t>Zeler voňavý stonkový</t>
  </si>
  <si>
    <t>Hadí mor španielsky</t>
  </si>
  <si>
    <t>Koreňová zelenina (ostatná)</t>
  </si>
  <si>
    <t>Mak siaty</t>
  </si>
  <si>
    <t>Liečivé rastliny</t>
  </si>
  <si>
    <t>Dúška tymiánová (tymián)</t>
  </si>
  <si>
    <t>Bazalka pravá</t>
  </si>
  <si>
    <t>Medovka lekárska</t>
  </si>
  <si>
    <t>Mäta pieporná</t>
  </si>
  <si>
    <t>Pamajorán obyčajný (oregano)</t>
  </si>
  <si>
    <t>Majorán záhradný</t>
  </si>
  <si>
    <t>Rozmarín lekársky</t>
  </si>
  <si>
    <t>Šalvia lekárska</t>
  </si>
  <si>
    <t>Valeriána lekárska</t>
  </si>
  <si>
    <t>Kôpor voňavý</t>
  </si>
  <si>
    <t>Ostatné aromatické byliny</t>
  </si>
  <si>
    <t>Čakanka obyčajná</t>
  </si>
  <si>
    <t>Koreninové rastliny (ostatné)</t>
  </si>
  <si>
    <t xml:space="preserve">Zelenina a iné záhradné plodiny voľne pestované </t>
  </si>
  <si>
    <t>Poľná zelenina</t>
  </si>
  <si>
    <t>Šalát siaty</t>
  </si>
  <si>
    <t>Špenát siaty</t>
  </si>
  <si>
    <t>Cibuľa (zimná)</t>
  </si>
  <si>
    <t>Šalotka (zimná)</t>
  </si>
  <si>
    <t>Cesnak (zimný)</t>
  </si>
  <si>
    <t>Pór pestovaný (zimný)</t>
  </si>
  <si>
    <t>Cibuľa (jarná)</t>
  </si>
  <si>
    <t>Šalotka (jarná)</t>
  </si>
  <si>
    <t>Cesnak (jarný)</t>
  </si>
  <si>
    <t>Pór pestovaný (jarný)</t>
  </si>
  <si>
    <t>Uhorka nakladačka</t>
  </si>
  <si>
    <t>Uhorka šalátová</t>
  </si>
  <si>
    <t>Dyňa červená</t>
  </si>
  <si>
    <t>Melón cukrový</t>
  </si>
  <si>
    <t>Tekvica obrovská (pre produkciu na priamy konzum)</t>
  </si>
  <si>
    <t>Tekvica obrovská (pre produkciu semien na konzum a lisovanie)</t>
  </si>
  <si>
    <t>Tekvica obyčajná (pre produkciu na priamy konzum)</t>
  </si>
  <si>
    <t>Tekvica obyčajná (pre produkciu semien na konzum a lisovanie)</t>
  </si>
  <si>
    <t>Brokolica</t>
  </si>
  <si>
    <t>Paprika ročná</t>
  </si>
  <si>
    <t>Rajčiak jedlý</t>
  </si>
  <si>
    <t>Ľuľok baklažánový (baklažán)</t>
  </si>
  <si>
    <t>Špargľa</t>
  </si>
  <si>
    <t>Jahody</t>
  </si>
  <si>
    <t>Zelenina a iné záhradné plodiny pod sklom alebo fóliou</t>
  </si>
  <si>
    <t>Štiav</t>
  </si>
  <si>
    <t>Jabloň domáca</t>
  </si>
  <si>
    <t>Hruška obyčajná</t>
  </si>
  <si>
    <t>Broskyňa obyčajná</t>
  </si>
  <si>
    <t>Nektárinka</t>
  </si>
  <si>
    <t>Slivka domáca</t>
  </si>
  <si>
    <t>Marhuľa obyčajná</t>
  </si>
  <si>
    <t>Ringlota</t>
  </si>
  <si>
    <t>Slivka čerešňoplodá (myrobalán)</t>
  </si>
  <si>
    <t>Višňa</t>
  </si>
  <si>
    <t>Brusnica pravá</t>
  </si>
  <si>
    <t>Ríbezľa</t>
  </si>
  <si>
    <t>Egreš obyčajný</t>
  </si>
  <si>
    <t>Rakytník rešetliakovitý</t>
  </si>
  <si>
    <t>Malina</t>
  </si>
  <si>
    <t>Baza čierna</t>
  </si>
  <si>
    <t>Jarabina čierna</t>
  </si>
  <si>
    <t>Jarabina vtáčia</t>
  </si>
  <si>
    <t>Černica</t>
  </si>
  <si>
    <t>Orech kráľovský</t>
  </si>
  <si>
    <t>Lieska obyčajná</t>
  </si>
  <si>
    <t>Mandľa obyčajná</t>
  </si>
  <si>
    <t>Gaštan jedlý</t>
  </si>
  <si>
    <t>Vinohrady</t>
  </si>
  <si>
    <t>Zemolez</t>
  </si>
  <si>
    <t>Kód plodiny 2019</t>
  </si>
  <si>
    <t>Názov plodiny na rok 2019</t>
  </si>
  <si>
    <t>pšenica mäkká a špaldová</t>
  </si>
  <si>
    <t>Pšenica špaldová</t>
  </si>
  <si>
    <t>Pšenica jarna</t>
  </si>
  <si>
    <t>Pšenica ozimná</t>
  </si>
  <si>
    <t>Pšenica tvrdá</t>
  </si>
  <si>
    <t>Raž siata</t>
  </si>
  <si>
    <t>Tritikale</t>
  </si>
  <si>
    <t>Jačmeň ozimný</t>
  </si>
  <si>
    <t>Jačmeň jarný</t>
  </si>
  <si>
    <t>Ovos siaty</t>
  </si>
  <si>
    <t>Kukurica</t>
  </si>
  <si>
    <t>Pohánka</t>
  </si>
  <si>
    <t>Proso</t>
  </si>
  <si>
    <t>Cirok</t>
  </si>
  <si>
    <t>Cirok sudánsky</t>
  </si>
  <si>
    <t>Láskavec</t>
  </si>
  <si>
    <t>Lesknica kanárska</t>
  </si>
  <si>
    <t>Hrach siaty kŕmny</t>
  </si>
  <si>
    <t>Hrach siaty (peluška)</t>
  </si>
  <si>
    <t xml:space="preserve">Hrach siaty pravý stržňový  </t>
  </si>
  <si>
    <t>Bôb obyčajný</t>
  </si>
  <si>
    <t>Bôb konský</t>
  </si>
  <si>
    <t>Hrachor siaty</t>
  </si>
  <si>
    <t>Lupina biela</t>
  </si>
  <si>
    <t>Lupina žltá</t>
  </si>
  <si>
    <t>Lupina úzkolistá</t>
  </si>
  <si>
    <t>Vika  huňatá</t>
  </si>
  <si>
    <t>Vika panónska</t>
  </si>
  <si>
    <t>Vika siata</t>
  </si>
  <si>
    <t>Zemiaky sadbové</t>
  </si>
  <si>
    <t>Tabak Virginia</t>
  </si>
  <si>
    <t>Tabak Burley</t>
  </si>
  <si>
    <t>Repica olejnatá</t>
  </si>
  <si>
    <t xml:space="preserve">Kapusta repková pravá - ozimná  </t>
  </si>
  <si>
    <t>Kapusta repková pravá - jarná</t>
  </si>
  <si>
    <t>Slnečnica ročná</t>
  </si>
  <si>
    <t>Sója fazuľová</t>
  </si>
  <si>
    <t>Ľan siaty olejný</t>
  </si>
  <si>
    <t>Horčica biela</t>
  </si>
  <si>
    <t>Ľan siaty priadny</t>
  </si>
  <si>
    <t>Konopa siata</t>
  </si>
  <si>
    <t>Ligurček lekársky</t>
  </si>
  <si>
    <t>Ostropestrec mariánsky</t>
  </si>
  <si>
    <t>Šafran siaty</t>
  </si>
  <si>
    <t>Fenikel obyčajný</t>
  </si>
  <si>
    <t>Rasca lúčna</t>
  </si>
  <si>
    <t>Rumanček kamilkový</t>
  </si>
  <si>
    <t>Požlt farbiarsky</t>
  </si>
  <si>
    <t>Bavlník</t>
  </si>
  <si>
    <t>Zmiešaná plodina</t>
  </si>
  <si>
    <t>čerstvá zelenina, melóny, jahody  - pestované na otvorenom priestranstve</t>
  </si>
  <si>
    <t>Povojník batátový (batát)</t>
  </si>
  <si>
    <t xml:space="preserve">Chren dedinský </t>
  </si>
  <si>
    <t>Kukurica pukancová</t>
  </si>
  <si>
    <t>Kukurica cukrová</t>
  </si>
  <si>
    <t>Slnečnica hľuznatá</t>
  </si>
  <si>
    <t>Žerucha siata</t>
  </si>
  <si>
    <t>kvety - pestované na otvorenom priestranstve</t>
  </si>
  <si>
    <t xml:space="preserve">Kvety a okrasné rastliny voľne pestované </t>
  </si>
  <si>
    <t>Kvety a okrasné rastliny pod sklom alebo fóliou</t>
  </si>
  <si>
    <t>Krmoviny - dočasný trávny porast</t>
  </si>
  <si>
    <t>Ďatelina lúčna</t>
  </si>
  <si>
    <t>Ďatelina hybridná</t>
  </si>
  <si>
    <t>Ďatelina plazivá</t>
  </si>
  <si>
    <t>Ďatelina purpurová</t>
  </si>
  <si>
    <t>Ďatelina perzská</t>
  </si>
  <si>
    <t>Slez kŕmny</t>
  </si>
  <si>
    <t>Lucerna siata</t>
  </si>
  <si>
    <t>Vtákonoha siata</t>
  </si>
  <si>
    <t>Trávy a iné rastlinné krmivá </t>
  </si>
  <si>
    <t>Vičenec vikolistý</t>
  </si>
  <si>
    <t>Facélia vratičolistá</t>
  </si>
  <si>
    <t>Krmoviny - iné zelené krmivo - kukurica na zeleno</t>
  </si>
  <si>
    <t>Kukurica na zeleno</t>
  </si>
  <si>
    <t>Kukurica na siláž</t>
  </si>
  <si>
    <t>Crotalaria</t>
  </si>
  <si>
    <t>Sida obojpohlavná</t>
  </si>
  <si>
    <t>ostatné plodiny na ornej pôde</t>
  </si>
  <si>
    <t>Repa kŕmna</t>
  </si>
  <si>
    <t>pôda ležiaca ladom bez dotácií</t>
  </si>
  <si>
    <t>Pôda ležiaca úhorom</t>
  </si>
  <si>
    <t>Trvalý trávny porast</t>
  </si>
  <si>
    <t>Teplomilné a suchomilné trvalé trávne porasty (typ A)</t>
  </si>
  <si>
    <t>Mezofilné trvalé trávne porasty (typ B)</t>
  </si>
  <si>
    <t>Horské kosné lúky (typ C)</t>
  </si>
  <si>
    <t>Vlhkomilné porasty nižších polôh (typ D)</t>
  </si>
  <si>
    <t>Nížinné aluviálne porasty (typ E)</t>
  </si>
  <si>
    <t>Vlhkomilné porasty vyšších polôh, slatinné a bezkolencové lúky (typ F)</t>
  </si>
  <si>
    <t>Vysokohorské trávne porasty (typ G)</t>
  </si>
  <si>
    <t>ovocie mierneho pásma1</t>
  </si>
  <si>
    <r>
      <t>ovocie mierneho pásma</t>
    </r>
    <r>
      <rPr>
        <vertAlign val="superscript"/>
        <sz val="11"/>
        <color rgb="FF000000"/>
        <rFont val="Calibri"/>
        <family val="2"/>
        <charset val="238"/>
        <scheme val="minor"/>
      </rPr>
      <t>1</t>
    </r>
  </si>
  <si>
    <t>Čerešňa vtáčia</t>
  </si>
  <si>
    <t>Čučoriedka</t>
  </si>
  <si>
    <t>Ruža jabĺčková</t>
  </si>
  <si>
    <t>Drieň obyčajný</t>
  </si>
  <si>
    <t>Škôlky s drevnatými rastlinami</t>
  </si>
  <si>
    <t>Ovocné sady</t>
  </si>
  <si>
    <t>Bylinné trvalé plodiny</t>
  </si>
  <si>
    <t>vinohrady</t>
  </si>
  <si>
    <t xml:space="preserve">vinohrady </t>
  </si>
  <si>
    <t>V prípade kombinácie sa miesto realizácie projektu pre výpočet štandardného výstupu určí ako miesto, v ktorom žiadateľ dosiahol viac ako 50 % hodnoty štandardného výstupu.</t>
  </si>
  <si>
    <t xml:space="preserve">Body sa pridelia podľa deklarácie priamych platieb na plochu v roku vyhlásenia výzvy za predpokladu, že výzva je vyhlásená po termíne predkladania žiadostí o priame platby. Ak bude výzva vyhlásená v kalendárnom roku pred termínom na predkladanie žiadostí o priame platby, vychádza sa zo žiadosti o priame platby podanej v predchádzajúcom kalendárnom roku. Ak sa podnik zaoberá len živočíšnou výrobou a neobhospodaruje poľnohospodársku pôdu, smerodajným pre pridelenie bodov je obec, resp. katastrálne územie, v ktorom je ku dňu podania ŽoNFP registrovaný chov zvierat. 
V prípade, ak je podnikanie v živočíšnej výrobe rozdelené na niekoľko druhov zvierat (napr. ošípané a hydina), body sa pridelia, ak sa viac ako 50% štandardného výstupu poľnohospodárskeho podniku nachádza:
• v obci  uvedenej v prílohe 1 nariadenia vlády SR 174/2017 Z.z., ktorým sa ustanovujú citlivé oblasti a zraniteľné oblasti a/alebo 
• v katastrálnom území zaradenom do jednotlivých oblastí ANC uvedenom v prílohe 2 nariadenia vlády SR 75/2015 Z.z., ktorým sa ustanovujú pravidlá poskytovania podpory v súvislosti s opatreniami programu rozvoja vidieka. Ak sa poľnohospodársky podnik zaoberá aj rastlinnou výrobou (poberá priame platby na plochu), aj živočíšnou výrobou, smerodajnou pre pridelenie bodov v rámci tohto kritéria je rastlinná výroba.
Maximálny počet bodov je 13. </t>
  </si>
  <si>
    <r>
      <t>hovädzí dobytok mladší ako 1 rok - býčky a jalovičky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</si>
  <si>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2 </t>
    </r>
    <r>
      <rPr>
        <sz val="10"/>
        <color theme="1"/>
        <rFont val="Calibri"/>
        <family val="2"/>
        <charset val="238"/>
        <scheme val="minor"/>
      </rPr>
      <t>ŠV týkajúci sa hovädzieho dobytka mladšieho ako 1 rok sa započítava do celkového ŠV podniku len v prípade, ak je v podniku viac HD(mladšieho ako 1 rok) než kráv. Zohľadňuje sa len ŠV toho počtu HD (mladšieho ako 1 rok), ktorý prevyšuje počet kráv v podniku.</t>
    </r>
  </si>
  <si>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Jedno- alebo viacročné bahnice určené na chov.</t>
    </r>
  </si>
  <si>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 xml:space="preserve"> ŠV týkajúci sa ostatných oviec a ostatných kôz sa započítava do celkového ŠV podniku len v prípade, ak v podniku nie sú žiadne chovné samice.</t>
    </r>
  </si>
  <si>
    <r>
      <t>ovce - chovné samice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</si>
  <si>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ovce - ostatné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</si>
  <si>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t xml:space="preserve">                         </t>
  </si>
  <si>
    <r>
      <rPr>
        <i/>
        <vertAlign val="superscript"/>
        <sz val="10"/>
        <color theme="1"/>
        <rFont val="Calibri"/>
        <family val="2"/>
        <charset val="238"/>
        <scheme val="minor"/>
      </rPr>
      <t>6</t>
    </r>
    <r>
      <rPr>
        <i/>
        <sz val="10"/>
        <color theme="1"/>
        <rFont val="Calibri"/>
        <family val="2"/>
        <charset val="238"/>
        <scheme val="minor"/>
      </rPr>
      <t>Ak sa krížovými kontrolami preukáže, že skutočná plocha žiadateľa je taká, že nespĺňa hodnoty v rámci požadovaného intervalu hodnôt štandardného výstupu, žiadateľ nie je oprávnený na podporu a bude mu vydané rozhodnutie o neschválení ŽoNFP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</si>
  <si>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Hodnotu ŠV v požadovanom intervale žiadateľ preukáže nasledovne: - </t>
    </r>
    <r>
      <rPr>
        <b/>
        <sz val="10"/>
        <color theme="1"/>
        <rFont val="Calibri"/>
        <family val="2"/>
        <charset val="238"/>
        <scheme val="minor"/>
      </rPr>
      <t>v prípade rastlinnej výrob</t>
    </r>
    <r>
      <rPr>
        <sz val="10"/>
        <color theme="1"/>
        <rFont val="Calibri"/>
        <family val="2"/>
        <charset val="238"/>
        <scheme val="minor"/>
      </rPr>
      <t xml:space="preserve">y žiadosťou o priamu podporu na PPA, ktorú podal v roku vyhlásenia výzvy na predkladanie ŽoNFP na toto podopatrenie za predpokladu, že výzva je vyhlásená po termíne na predkladanie žiadostí o priame platby v danom kalendárnom roku. Ak bude výzva vyhlásená v kalendárnom roku pred termínom na predkladanie žiadostí o priame platby, žiadateľ preukáže hodnotu ŠV žiadosťou o priamu podporu, ktorú podal v predchádzajúcom kalendárnom roku. </t>
    </r>
    <r>
      <rPr>
        <b/>
        <sz val="10"/>
        <color theme="1"/>
        <rFont val="Calibri"/>
        <family val="2"/>
        <charset val="238"/>
        <scheme val="minor"/>
      </rPr>
      <t>V prípade živočíšnej výroby</t>
    </r>
    <r>
      <rPr>
        <sz val="10"/>
        <color theme="1"/>
        <rFont val="Calibri"/>
        <family val="2"/>
        <charset val="238"/>
        <scheme val="minor"/>
      </rPr>
      <t xml:space="preserve"> registráciou všetkých zvierat v Centrálnej evidencii hospodárskych zvierat, resp. v obdobnej evidencii ku dňu podania ŽoNFP.  </t>
    </r>
  </si>
  <si>
    <r>
      <t>počet/výmera v čase predloženia ŽoNFP</t>
    </r>
    <r>
      <rPr>
        <b/>
        <vertAlign val="superscript"/>
        <sz val="10"/>
        <color theme="1"/>
        <rFont val="Calibri"/>
        <family val="2"/>
        <charset val="238"/>
        <scheme val="minor"/>
      </rPr>
      <t>6</t>
    </r>
  </si>
  <si>
    <r>
      <t>Dosiahnutý štandardný výstup v čase predloženia ŽoNFP</t>
    </r>
    <r>
      <rPr>
        <b/>
        <vertAlign val="superscript"/>
        <sz val="10"/>
        <color theme="1"/>
        <rFont val="Calibri"/>
        <family val="2"/>
        <charset val="238"/>
        <scheme val="minor"/>
      </rPr>
      <t>5</t>
    </r>
  </si>
  <si>
    <t>Dosiahnutý štandardný výstup podľa podnikateľského plánu</t>
  </si>
  <si>
    <t>počet/výmera podľa podnikateľského plánu</t>
  </si>
  <si>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ŠV týkajúci sa hovädzieho dobytka mladšieho ako 1 rok sa započítava do celkového ŠV podniku len v prípade, ak je v podniku viac HD(mladšieho ako 1 rok) než kráv. Zohľadňuje sa len ŠV toho počtu HD (mladšieho ako 1 rok), ktorý prevyšuje počet kráv v podniku.</t>
    </r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</si>
  <si>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3 </t>
    </r>
    <r>
      <rPr>
        <sz val="10"/>
        <color theme="1"/>
        <rFont val="Calibri"/>
        <family val="2"/>
        <charset val="238"/>
        <scheme val="minor"/>
      </rPr>
      <t>Jedno- alebo viacročné bahnice určené na chov.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</si>
  <si>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6</t>
    </r>
    <r>
      <rPr>
        <i/>
        <sz val="10"/>
        <color theme="1"/>
        <rFont val="Calibri"/>
        <family val="2"/>
        <charset val="238"/>
        <scheme val="minor"/>
      </rPr>
      <t>Ak sa krížovými kontrolami preukáže, že skutočná plocha žiadateľa je taká, že nespĺňa hodnoty v rámci požadovaného intervalu hodnôt štandardného výstupu, žiadateľ nie je oprávnený na podporu a bude mu vydané rozhodnutie o neschválení ŽoNFP.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</si>
  <si>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Hodnotu ŠV v požadovanom intervale žiadateľ preukáže nasledovne: - </t>
    </r>
    <r>
      <rPr>
        <b/>
        <sz val="10"/>
        <color theme="1"/>
        <rFont val="Calibri"/>
        <family val="2"/>
        <charset val="238"/>
        <scheme val="minor"/>
      </rPr>
      <t xml:space="preserve">v prípade rastlinnej výroby </t>
    </r>
    <r>
      <rPr>
        <sz val="10"/>
        <color theme="1"/>
        <rFont val="Calibri"/>
        <family val="2"/>
        <charset val="238"/>
        <scheme val="minor"/>
      </rPr>
      <t>žiadosťou o priamu podporu na PPA, ktorú podal v roku vyhlásenia výzvy na predkladanie ŽoNFP na toto podopatrenie za predpokladu, že výzva je vyhlásená po termíne na predkladanie žiadostí o priame platby v danom kalendárnom roku. Ak bude výzva vyhlásená v kalendárnom roku pred termínom na predkladanie žiadostí o priame platby, žiadateľ preukáže hodnotu ŠV žiadosťou o priamu podporu, ktorú podal v predchádzajúcom kalendárnom roku.</t>
    </r>
    <r>
      <rPr>
        <b/>
        <sz val="10"/>
        <color theme="1"/>
        <rFont val="Calibri"/>
        <family val="2"/>
        <charset val="238"/>
        <scheme val="minor"/>
      </rPr>
      <t xml:space="preserve"> V prípade živočíšnej výroby</t>
    </r>
    <r>
      <rPr>
        <sz val="10"/>
        <color theme="1"/>
        <rFont val="Calibri"/>
        <family val="2"/>
        <charset val="238"/>
        <scheme val="minor"/>
      </rPr>
      <t xml:space="preserve"> registráciou všetkých zvierat v Centrálnej evidencii hospodárskych zvierat, resp. v obdobnej evidencii ku dňu podania ŽoNFP.  </t>
    </r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</si>
  <si>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2 </t>
    </r>
    <r>
      <rPr>
        <sz val="10"/>
        <color theme="1"/>
        <rFont val="Calibri"/>
        <family val="2"/>
        <charset val="238"/>
        <scheme val="minor"/>
      </rPr>
      <t xml:space="preserve"> ŠV týkajúci sa hovädzieho dobytka mladšieho ako 1 rok sa započítava do celkového ŠV podniku len v prípade, ak je v podniku viac HD(mladšieho ako 1 rok) než kráv. Zohľadňuje sa len ŠV toho počtu HD (mladšieho ako 1 rok), ktorý prevyšuje počet kráv v podniku.</t>
    </r>
  </si>
  <si>
    <r>
      <t xml:space="preserve">5 </t>
    </r>
    <r>
      <rPr>
        <sz val="10"/>
        <color theme="1"/>
        <rFont val="Calibri"/>
        <family val="2"/>
        <charset val="238"/>
        <scheme val="minor"/>
      </rPr>
      <t xml:space="preserve">Hodnotu ŠV v požadovanom intervale žiadateľ preukáže nasledovne: - </t>
    </r>
    <r>
      <rPr>
        <b/>
        <sz val="10"/>
        <color theme="1"/>
        <rFont val="Calibri"/>
        <family val="2"/>
        <charset val="238"/>
        <scheme val="minor"/>
      </rPr>
      <t>v prípade rastlinnej výroby</t>
    </r>
    <r>
      <rPr>
        <sz val="10"/>
        <color theme="1"/>
        <rFont val="Calibri"/>
        <family val="2"/>
        <charset val="238"/>
        <scheme val="minor"/>
      </rPr>
      <t xml:space="preserve"> žiadosťou o priamu podporu na PPA, ktorú podal v roku vyhlásenia výzvy na predkladanie ŽoNFP na toto podopatrenie za predpokladu, že výzva je vyhlásená po termíne na predkladanie žiadostí o priame platby v danom kalendárnom roku. Ak bude výzva vyhlásená v kalendárnom roku pred termínom na predkladanie žiadostí o priame platby, žiadateľ preukáže hodnotu ŠV žiadosťou o priamu podporu, ktorú podal v predchádzajúcom kalendárnom roku. V</t>
    </r>
    <r>
      <rPr>
        <b/>
        <sz val="10"/>
        <color theme="1"/>
        <rFont val="Calibri"/>
        <family val="2"/>
        <charset val="238"/>
        <scheme val="minor"/>
      </rPr>
      <t xml:space="preserve"> prípade živočíšnej výroby </t>
    </r>
    <r>
      <rPr>
        <sz val="10"/>
        <color theme="1"/>
        <rFont val="Calibri"/>
        <family val="2"/>
        <charset val="238"/>
        <scheme val="minor"/>
      </rPr>
      <t xml:space="preserve">registráciou všetkých zvierat v Centrálnej evidencii hospodárskych zvierat, resp. v obdobnej evidencii ku dňu podania ŽoNFP.  </t>
    </r>
  </si>
  <si>
    <r>
      <t>6</t>
    </r>
    <r>
      <rPr>
        <i/>
        <sz val="10"/>
        <color theme="1"/>
        <rFont val="Calibri"/>
        <family val="2"/>
        <charset val="238"/>
        <scheme val="minor"/>
      </rPr>
      <t>Ak sa krížovými kontrolami preukáže, že skutočná plocha žiadateľa je taká, že nespĺňa hodnoty v rámci požadovaného intervalu hodnôt štandardného výstupu, žiadateľ nie je oprávnený na podporu a bude mu vydané rozhodnutie o neschválení ŽoNFP</t>
    </r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</si>
  <si>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4 </t>
    </r>
    <r>
      <rPr>
        <sz val="10"/>
        <color theme="1"/>
        <rFont val="Calibri"/>
        <family val="2"/>
        <charset val="238"/>
        <scheme val="minor"/>
      </rPr>
      <t>ŠV týkajúci sa ostatných oviec a ostatných kôz sa započítava do celkového ŠV podniku len v prípade, ak v podniku nie sú žiadne chovné samice.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</si>
  <si>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Hodnotu ŠV v požadovanom intervale žiadateľ preukáže nasledovne: - </t>
    </r>
    <r>
      <rPr>
        <b/>
        <sz val="10"/>
        <color theme="1"/>
        <rFont val="Calibri"/>
        <family val="2"/>
        <charset val="238"/>
        <scheme val="minor"/>
      </rPr>
      <t xml:space="preserve">v prípade rastlinnej výroby </t>
    </r>
    <r>
      <rPr>
        <sz val="10"/>
        <color theme="1"/>
        <rFont val="Calibri"/>
        <family val="2"/>
        <charset val="238"/>
        <scheme val="minor"/>
      </rPr>
      <t xml:space="preserve">žiadosťou o priamu podporu na PPA, ktorú podal v roku vyhlásenia výzvy na predkladanie ŽoNFP na toto podopatrenie za predpokladu, že výzva je vyhlásená po termíne na predkladanie žiadostí o priame platby v danom kalendárnom roku. Ak bude výzva vyhlásená v kalendárnom roku pred termínom na predkladanie žiadostí o priame platby, žiadateľ preukáže hodnotu ŠV žiadosťou o priamu podporu, ktorú podal v predchádzajúcom kalendárnom roku. </t>
    </r>
    <r>
      <rPr>
        <b/>
        <sz val="10"/>
        <color theme="1"/>
        <rFont val="Calibri"/>
        <family val="2"/>
        <charset val="238"/>
        <scheme val="minor"/>
      </rPr>
      <t xml:space="preserve">V prípade živočíšnej výroby </t>
    </r>
    <r>
      <rPr>
        <sz val="10"/>
        <color theme="1"/>
        <rFont val="Calibri"/>
        <family val="2"/>
        <charset val="238"/>
        <scheme val="minor"/>
      </rPr>
      <t xml:space="preserve">registráciou všetkých zvierat v Centrálnej evidencii hospodárskych zvierat, resp. v obdobnej evidencii ku dňu podania ŽoNFP.  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</si>
  <si>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6 </t>
    </r>
    <r>
      <rPr>
        <i/>
        <sz val="10"/>
        <color theme="1"/>
        <rFont val="Calibri"/>
        <family val="2"/>
        <charset val="238"/>
        <scheme val="minor"/>
      </rPr>
      <t>Ak sa krížovými kontrolami preukáže, že skutočná plocha žiadateľa je taká, že nespĺňa hodnoty v rámci požadovaného intervalu hodnôt štandardného výstupu, žiadateľ nie je oprávnený na podporu a bude mu vydané rozhodnutie o neschválení ŽoNFP</t>
    </r>
  </si>
  <si>
    <t>Žiadateľ je najvyšším predstaviteľom poľnohospodárskeho podniku min. od 1.1.2018 a zároveň je žena.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</si>
</sst>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6" fillId="0" borderId="0"/>
  </cellStyleXfs>
  <cellXfs count="232">
    <xf numFmtId="0" fontId="0" fillId="0" borderId="0" xfId="0"/>
    <xf numFmtId="0" fontId="1" fillId="0" borderId="0" xfId="0" applyFont="1"/>
    <xf numFmtId="0" fontId="5" fillId="0" borderId="0" xfId="0" applyFont="1"/>
    <xf numFmtId="0" fontId="9" fillId="0" borderId="0" xfId="0" applyFont="1"/>
    <xf numFmtId="0" fontId="0" fillId="0" borderId="0" xfId="0"/>
    <xf numFmtId="0" fontId="0" fillId="0" borderId="0" xfId="0" applyBorder="1"/>
    <xf numFmtId="0" fontId="9" fillId="0" borderId="0" xfId="0" applyFont="1"/>
    <xf numFmtId="0" fontId="12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3" fontId="9" fillId="5" borderId="0" xfId="0" applyNumberFormat="1" applyFont="1" applyFill="1" applyAlignment="1">
      <alignment horizontal="right" vertical="center"/>
    </xf>
    <xf numFmtId="0" fontId="9" fillId="5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0" fillId="6" borderId="0" xfId="0" applyFill="1" applyAlignment="1">
      <alignment horizontal="right" vertical="center"/>
    </xf>
    <xf numFmtId="0" fontId="0" fillId="6" borderId="0" xfId="0" applyFill="1"/>
    <xf numFmtId="4" fontId="0" fillId="6" borderId="0" xfId="0" applyNumberFormat="1" applyFill="1" applyAlignment="1">
      <alignment vertical="center"/>
    </xf>
    <xf numFmtId="4" fontId="0" fillId="0" borderId="1" xfId="0" applyNumberFormat="1" applyFont="1" applyBorder="1" applyAlignment="1" applyProtection="1">
      <alignment vertical="center"/>
      <protection hidden="1"/>
    </xf>
    <xf numFmtId="4" fontId="0" fillId="0" borderId="1" xfId="0" applyNumberFormat="1" applyBorder="1" applyAlignment="1">
      <alignment horizontal="right" vertical="center"/>
    </xf>
    <xf numFmtId="0" fontId="12" fillId="5" borderId="10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right" vertical="center"/>
    </xf>
    <xf numFmtId="3" fontId="0" fillId="5" borderId="12" xfId="0" applyNumberFormat="1" applyFill="1" applyBorder="1" applyAlignment="1">
      <alignment horizontal="right" vertical="center"/>
    </xf>
    <xf numFmtId="0" fontId="9" fillId="5" borderId="13" xfId="0" applyFont="1" applyFill="1" applyBorder="1"/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9" fillId="0" borderId="0" xfId="2" applyFont="1" applyAlignment="1" applyProtection="1">
      <alignment horizontal="left" vertical="top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16" xfId="0" applyFont="1" applyBorder="1"/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17" xfId="0" applyFont="1" applyBorder="1"/>
    <xf numFmtId="0" fontId="17" fillId="0" borderId="0" xfId="0" applyFont="1"/>
    <xf numFmtId="0" fontId="20" fillId="0" borderId="0" xfId="3" applyNumberFormat="1" applyFont="1" applyFill="1" applyBorder="1" applyAlignment="1">
      <alignment vertical="center"/>
    </xf>
    <xf numFmtId="0" fontId="20" fillId="0" borderId="0" xfId="4" applyNumberFormat="1" applyFont="1" applyFill="1" applyBorder="1" applyAlignment="1">
      <alignment vertical="center"/>
    </xf>
    <xf numFmtId="0" fontId="21" fillId="4" borderId="5" xfId="0" applyFont="1" applyFill="1" applyBorder="1" applyAlignment="1">
      <alignment horizontal="center" vertical="center"/>
    </xf>
    <xf numFmtId="0" fontId="14" fillId="5" borderId="0" xfId="0" applyFont="1" applyFill="1"/>
    <xf numFmtId="0" fontId="14" fillId="5" borderId="0" xfId="0" applyFont="1" applyFill="1" applyAlignment="1">
      <alignment vertical="center"/>
    </xf>
    <xf numFmtId="0" fontId="17" fillId="0" borderId="1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Fill="1"/>
    <xf numFmtId="0" fontId="13" fillId="4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9" fillId="0" borderId="18" xfId="0" applyFont="1" applyBorder="1" applyAlignment="1">
      <alignment horizontal="center" vertical="center" wrapText="1"/>
    </xf>
    <xf numFmtId="4" fontId="0" fillId="0" borderId="0" xfId="0" applyNumberFormat="1"/>
    <xf numFmtId="3" fontId="1" fillId="5" borderId="11" xfId="0" applyNumberFormat="1" applyFont="1" applyFill="1" applyBorder="1" applyAlignment="1">
      <alignment vertical="center"/>
    </xf>
    <xf numFmtId="0" fontId="20" fillId="7" borderId="0" xfId="3" applyNumberFormat="1" applyFont="1" applyFill="1" applyBorder="1" applyAlignment="1">
      <alignment vertical="center"/>
    </xf>
    <xf numFmtId="2" fontId="20" fillId="7" borderId="0" xfId="4" applyNumberFormat="1" applyFont="1" applyFill="1" applyBorder="1" applyAlignment="1">
      <alignment vertical="center"/>
    </xf>
    <xf numFmtId="0" fontId="20" fillId="4" borderId="0" xfId="3" applyNumberFormat="1" applyFont="1" applyFill="1" applyBorder="1" applyAlignment="1">
      <alignment vertical="center"/>
    </xf>
    <xf numFmtId="2" fontId="20" fillId="4" borderId="0" xfId="4" applyNumberFormat="1" applyFont="1" applyFill="1" applyBorder="1" applyAlignment="1">
      <alignment vertical="center"/>
    </xf>
    <xf numFmtId="0" fontId="20" fillId="4" borderId="0" xfId="4" applyNumberFormat="1" applyFont="1" applyFill="1" applyBorder="1" applyAlignment="1">
      <alignment vertical="center"/>
    </xf>
    <xf numFmtId="0" fontId="20" fillId="8" borderId="0" xfId="3" applyNumberFormat="1" applyFont="1" applyFill="1" applyBorder="1" applyAlignment="1">
      <alignment vertical="center"/>
    </xf>
    <xf numFmtId="2" fontId="20" fillId="8" borderId="0" xfId="4" applyNumberFormat="1" applyFont="1" applyFill="1" applyBorder="1" applyAlignment="1">
      <alignment vertical="center"/>
    </xf>
    <xf numFmtId="0" fontId="20" fillId="8" borderId="0" xfId="4" applyNumberFormat="1" applyFont="1" applyFill="1" applyBorder="1" applyAlignment="1">
      <alignment vertical="center"/>
    </xf>
    <xf numFmtId="2" fontId="20" fillId="8" borderId="0" xfId="4" applyNumberFormat="1" applyFont="1" applyFill="1" applyBorder="1" applyAlignment="1">
      <alignment horizontal="right" vertical="center"/>
    </xf>
    <xf numFmtId="0" fontId="20" fillId="9" borderId="0" xfId="3" applyNumberFormat="1" applyFont="1" applyFill="1" applyBorder="1" applyAlignment="1">
      <alignment vertical="center"/>
    </xf>
    <xf numFmtId="2" fontId="20" fillId="9" borderId="0" xfId="4" applyNumberFormat="1" applyFont="1" applyFill="1" applyBorder="1" applyAlignment="1">
      <alignment vertical="center"/>
    </xf>
    <xf numFmtId="0" fontId="20" fillId="9" borderId="0" xfId="4" applyNumberFormat="1" applyFont="1" applyFill="1" applyBorder="1" applyAlignment="1">
      <alignment vertical="center"/>
    </xf>
    <xf numFmtId="4" fontId="17" fillId="4" borderId="0" xfId="0" applyNumberFormat="1" applyFont="1" applyFill="1"/>
    <xf numFmtId="4" fontId="17" fillId="8" borderId="0" xfId="0" applyNumberFormat="1" applyFont="1" applyFill="1"/>
    <xf numFmtId="2" fontId="17" fillId="9" borderId="0" xfId="0" applyNumberFormat="1" applyFont="1" applyFill="1"/>
    <xf numFmtId="0" fontId="17" fillId="5" borderId="0" xfId="0" applyFont="1" applyFill="1"/>
    <xf numFmtId="2" fontId="17" fillId="5" borderId="0" xfId="0" applyNumberFormat="1" applyFont="1" applyFill="1"/>
    <xf numFmtId="0" fontId="9" fillId="0" borderId="0" xfId="0" applyFont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10" fontId="17" fillId="7" borderId="0" xfId="0" applyNumberFormat="1" applyFont="1" applyFill="1"/>
    <xf numFmtId="10" fontId="17" fillId="4" borderId="0" xfId="0" applyNumberFormat="1" applyFont="1" applyFill="1"/>
    <xf numFmtId="10" fontId="17" fillId="5" borderId="0" xfId="0" applyNumberFormat="1" applyFont="1" applyFill="1"/>
    <xf numFmtId="10" fontId="17" fillId="8" borderId="0" xfId="0" applyNumberFormat="1" applyFont="1" applyFill="1"/>
    <xf numFmtId="10" fontId="17" fillId="9" borderId="0" xfId="0" applyNumberFormat="1" applyFont="1" applyFill="1"/>
    <xf numFmtId="10" fontId="17" fillId="0" borderId="0" xfId="0" applyNumberFormat="1" applyFont="1" applyFill="1"/>
    <xf numFmtId="4" fontId="17" fillId="7" borderId="0" xfId="0" applyNumberFormat="1" applyFont="1" applyFill="1" applyAlignment="1"/>
    <xf numFmtId="4" fontId="17" fillId="9" borderId="0" xfId="0" applyNumberFormat="1" applyFont="1" applyFill="1"/>
    <xf numFmtId="0" fontId="13" fillId="4" borderId="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0" fontId="14" fillId="5" borderId="0" xfId="0" applyFont="1" applyFill="1" applyAlignment="1" applyProtection="1">
      <alignment vertical="center"/>
      <protection locked="0"/>
    </xf>
    <xf numFmtId="14" fontId="14" fillId="5" borderId="0" xfId="0" applyNumberFormat="1" applyFont="1" applyFill="1" applyAlignment="1">
      <alignment vertical="center"/>
    </xf>
    <xf numFmtId="1" fontId="14" fillId="5" borderId="0" xfId="0" applyNumberFormat="1" applyFont="1" applyFill="1" applyAlignment="1">
      <alignment vertical="center"/>
    </xf>
    <xf numFmtId="0" fontId="13" fillId="4" borderId="15" xfId="0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vertical="center"/>
    </xf>
    <xf numFmtId="0" fontId="0" fillId="0" borderId="18" xfId="0" applyBorder="1"/>
    <xf numFmtId="4" fontId="0" fillId="0" borderId="0" xfId="0" applyNumberFormat="1" applyFont="1" applyBorder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horizontal="center" vertical="center"/>
    </xf>
    <xf numFmtId="3" fontId="0" fillId="5" borderId="0" xfId="0" applyNumberFormat="1" applyFill="1" applyBorder="1" applyAlignment="1">
      <alignment horizontal="right" vertical="center"/>
    </xf>
    <xf numFmtId="4" fontId="1" fillId="5" borderId="0" xfId="0" applyNumberFormat="1" applyFont="1" applyFill="1" applyAlignment="1" applyProtection="1">
      <alignment horizontal="right" vertical="center" wrapText="1"/>
      <protection hidden="1"/>
    </xf>
    <xf numFmtId="3" fontId="1" fillId="5" borderId="11" xfId="0" applyNumberFormat="1" applyFont="1" applyFill="1" applyBorder="1" applyAlignment="1" applyProtection="1">
      <alignment vertical="center"/>
      <protection hidden="1"/>
    </xf>
    <xf numFmtId="4" fontId="1" fillId="5" borderId="1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3" fillId="4" borderId="5" xfId="0" applyFont="1" applyFill="1" applyBorder="1" applyAlignment="1" applyProtection="1">
      <alignment horizontal="center" vertical="center" wrapText="1"/>
      <protection hidden="1"/>
    </xf>
    <xf numFmtId="0" fontId="13" fillId="4" borderId="5" xfId="0" applyNumberFormat="1" applyFont="1" applyFill="1" applyBorder="1" applyAlignment="1" applyProtection="1">
      <alignment horizontal="center" vertical="center" wrapText="1"/>
      <protection hidden="1"/>
    </xf>
    <xf numFmtId="4" fontId="23" fillId="0" borderId="0" xfId="0" applyNumberFormat="1" applyFont="1"/>
    <xf numFmtId="0" fontId="21" fillId="4" borderId="5" xfId="0" applyNumberFormat="1" applyFont="1" applyFill="1" applyBorder="1" applyAlignment="1" applyProtection="1">
      <alignment horizontal="center" vertical="center" wrapText="1"/>
      <protection hidden="1"/>
    </xf>
    <xf numFmtId="4" fontId="21" fillId="0" borderId="5" xfId="0" applyNumberFormat="1" applyFont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7" fillId="5" borderId="0" xfId="0" applyFont="1" applyFill="1" applyAlignment="1" applyProtection="1">
      <alignment horizontal="center" vertical="center"/>
      <protection locked="0"/>
    </xf>
    <xf numFmtId="10" fontId="17" fillId="0" borderId="0" xfId="0" applyNumberFormat="1" applyFont="1"/>
    <xf numFmtId="10" fontId="9" fillId="0" borderId="5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15" xfId="0" applyNumberFormat="1" applyFont="1" applyBorder="1" applyAlignment="1" applyProtection="1">
      <alignment vertical="center"/>
      <protection locked="0"/>
    </xf>
    <xf numFmtId="0" fontId="14" fillId="11" borderId="0" xfId="0" applyFont="1" applyFill="1" applyAlignment="1">
      <alignment wrapText="1"/>
    </xf>
    <xf numFmtId="4" fontId="14" fillId="5" borderId="0" xfId="0" applyNumberFormat="1" applyFont="1" applyFill="1" applyAlignment="1">
      <alignment vertical="center"/>
    </xf>
    <xf numFmtId="4" fontId="13" fillId="0" borderId="14" xfId="0" applyNumberFormat="1" applyFont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Border="1" applyAlignment="1" applyProtection="1">
      <alignment vertical="center"/>
      <protection locked="0"/>
    </xf>
    <xf numFmtId="10" fontId="13" fillId="0" borderId="14" xfId="0" applyNumberFormat="1" applyFont="1" applyBorder="1" applyAlignment="1" applyProtection="1">
      <alignment horizontal="center" vertical="center" wrapText="1"/>
      <protection hidden="1"/>
    </xf>
    <xf numFmtId="10" fontId="13" fillId="0" borderId="13" xfId="0" applyNumberFormat="1" applyFont="1" applyBorder="1" applyAlignment="1" applyProtection="1">
      <alignment horizontal="center" vertical="center" wrapText="1"/>
      <protection hidden="1"/>
    </xf>
    <xf numFmtId="10" fontId="13" fillId="0" borderId="17" xfId="0" applyNumberFormat="1" applyFont="1" applyBorder="1" applyAlignment="1" applyProtection="1">
      <alignment horizontal="center" vertical="center" wrapText="1"/>
      <protection hidden="1"/>
    </xf>
    <xf numFmtId="4" fontId="9" fillId="0" borderId="5" xfId="0" applyNumberFormat="1" applyFont="1" applyBorder="1" applyAlignment="1" applyProtection="1">
      <alignment horizontal="center" vertical="center" wrapText="1"/>
      <protection hidden="1"/>
    </xf>
    <xf numFmtId="4" fontId="9" fillId="0" borderId="0" xfId="0" applyNumberFormat="1" applyFont="1" applyBorder="1" applyAlignment="1" applyProtection="1">
      <alignment horizontal="center" vertical="center" wrapText="1"/>
      <protection hidden="1"/>
    </xf>
    <xf numFmtId="4" fontId="9" fillId="0" borderId="7" xfId="0" applyNumberFormat="1" applyFont="1" applyBorder="1" applyAlignment="1" applyProtection="1">
      <alignment vertical="center"/>
      <protection hidden="1"/>
    </xf>
    <xf numFmtId="4" fontId="9" fillId="0" borderId="15" xfId="0" applyNumberFormat="1" applyFont="1" applyBorder="1" applyAlignment="1" applyProtection="1">
      <alignment vertical="center"/>
      <protection hidden="1"/>
    </xf>
    <xf numFmtId="4" fontId="9" fillId="0" borderId="9" xfId="0" applyNumberFormat="1" applyFont="1" applyBorder="1" applyAlignment="1" applyProtection="1">
      <alignment vertical="center"/>
      <protection hidden="1"/>
    </xf>
    <xf numFmtId="0" fontId="14" fillId="0" borderId="17" xfId="0" applyFont="1" applyBorder="1" applyAlignment="1" applyProtection="1">
      <alignment horizontal="left" vertical="center"/>
      <protection locked="0"/>
    </xf>
    <xf numFmtId="164" fontId="13" fillId="0" borderId="13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 vertical="center"/>
    </xf>
    <xf numFmtId="0" fontId="28" fillId="0" borderId="0" xfId="0" applyFont="1"/>
    <xf numFmtId="0" fontId="10" fillId="0" borderId="0" xfId="0" applyFont="1" applyAlignment="1">
      <alignment horizontal="right" vertical="center"/>
    </xf>
    <xf numFmtId="0" fontId="19" fillId="12" borderId="5" xfId="5" applyNumberFormat="1" applyFont="1" applyFill="1" applyBorder="1" applyAlignment="1">
      <alignment horizontal="center" vertical="center"/>
    </xf>
    <xf numFmtId="0" fontId="19" fillId="12" borderId="5" xfId="5" applyNumberFormat="1" applyFont="1" applyFill="1" applyBorder="1" applyAlignment="1">
      <alignment horizontal="center" vertical="center" wrapText="1"/>
    </xf>
    <xf numFmtId="0" fontId="19" fillId="12" borderId="2" xfId="5" applyNumberFormat="1" applyFont="1" applyFill="1" applyBorder="1" applyAlignment="1">
      <alignment horizontal="center" vertical="center"/>
    </xf>
    <xf numFmtId="0" fontId="19" fillId="12" borderId="2" xfId="5" applyNumberFormat="1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/>
      <protection hidden="1"/>
    </xf>
    <xf numFmtId="0" fontId="4" fillId="0" borderId="0" xfId="1" applyFont="1" applyFill="1" applyAlignment="1">
      <alignment horizontal="left" vertical="center"/>
    </xf>
    <xf numFmtId="0" fontId="19" fillId="5" borderId="2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>
      <alignment horizontal="left" vertical="center"/>
    </xf>
    <xf numFmtId="0" fontId="0" fillId="0" borderId="0" xfId="0" applyNumberFormat="1"/>
    <xf numFmtId="1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4" fontId="0" fillId="0" borderId="12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/>
    </xf>
    <xf numFmtId="1" fontId="0" fillId="0" borderId="0" xfId="0" applyNumberFormat="1"/>
    <xf numFmtId="0" fontId="23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2" borderId="0" xfId="1" applyFont="1" applyFill="1" applyAlignment="1">
      <alignment horizontal="left" vertical="center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4" fontId="9" fillId="10" borderId="13" xfId="0" applyNumberFormat="1" applyFont="1" applyFill="1" applyBorder="1" applyAlignment="1" applyProtection="1">
      <alignment horizontal="center" vertical="center" wrapText="1"/>
      <protection hidden="1"/>
    </xf>
    <xf numFmtId="4" fontId="9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left" vertical="center"/>
    </xf>
    <xf numFmtId="0" fontId="9" fillId="5" borderId="1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left" vertical="center"/>
      <protection locked="0"/>
    </xf>
    <xf numFmtId="4" fontId="9" fillId="0" borderId="16" xfId="0" applyNumberFormat="1" applyFont="1" applyBorder="1" applyAlignment="1" applyProtection="1">
      <alignment horizontal="center" vertical="center"/>
      <protection hidden="1"/>
    </xf>
    <xf numFmtId="4" fontId="9" fillId="0" borderId="2" xfId="0" applyNumberFormat="1" applyFont="1" applyBorder="1" applyAlignment="1" applyProtection="1">
      <alignment horizontal="center" vertical="center"/>
      <protection hidden="1"/>
    </xf>
    <xf numFmtId="4" fontId="9" fillId="0" borderId="17" xfId="0" applyNumberFormat="1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14" fillId="0" borderId="0" xfId="0" applyFont="1" applyAlignment="1">
      <alignment horizontal="left" vertical="center" wrapText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16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/>
      <protection hidden="1"/>
    </xf>
  </cellXfs>
  <cellStyles count="6">
    <cellStyle name="Hypertextové prepojenie" xfId="1" builtinId="8"/>
    <cellStyle name="Normal_Tab4" xfId="3"/>
    <cellStyle name="Normálna" xfId="0" builtinId="0"/>
    <cellStyle name="Normálne 2 2" xfId="5"/>
    <cellStyle name="Normálne 3" xfId="2"/>
    <cellStyle name="normální_MIERA1_2" xfId="4"/>
  </cellStyles>
  <dxfs count="183">
    <dxf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ill>
        <patternFill patternType="solid">
          <fgColor indexed="64"/>
          <bgColor theme="4" tint="0.39997558519241921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1" hidden="1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</dxf>
    <dxf>
      <fill>
        <patternFill patternType="solid">
          <fgColor indexed="64"/>
          <bgColor theme="4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1" hidden="1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</dxf>
    <dxf>
      <fill>
        <patternFill patternType="solid">
          <fgColor indexed="64"/>
          <bgColor theme="4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1" hidden="1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</dxf>
    <dxf>
      <fill>
        <patternFill patternType="solid">
          <fgColor indexed="64"/>
          <bgColor theme="4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numFmt numFmtId="4" formatCode="#,##0.00"/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  <protection locked="1" hidden="1"/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1" hidden="1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</dxf>
    <dxf>
      <fill>
        <patternFill patternType="solid">
          <fgColor indexed="64"/>
          <bgColor theme="4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M$23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$J$27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J$17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J$19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I$34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0</xdr:rowOff>
        </xdr:from>
        <xdr:to>
          <xdr:col>5</xdr:col>
          <xdr:colOff>1085850</xdr:colOff>
          <xdr:row>17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0</xdr:rowOff>
        </xdr:from>
        <xdr:to>
          <xdr:col>5</xdr:col>
          <xdr:colOff>1085850</xdr:colOff>
          <xdr:row>18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104775</xdr:rowOff>
        </xdr:from>
        <xdr:to>
          <xdr:col>5</xdr:col>
          <xdr:colOff>1076325</xdr:colOff>
          <xdr:row>18</xdr:row>
          <xdr:rowOff>466725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466725</xdr:rowOff>
        </xdr:from>
        <xdr:to>
          <xdr:col>5</xdr:col>
          <xdr:colOff>752475</xdr:colOff>
          <xdr:row>18</xdr:row>
          <xdr:rowOff>762000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142875</xdr:rowOff>
        </xdr:from>
        <xdr:to>
          <xdr:col>5</xdr:col>
          <xdr:colOff>1123950</xdr:colOff>
          <xdr:row>34</xdr:row>
          <xdr:rowOff>352425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85725</xdr:rowOff>
        </xdr:from>
        <xdr:to>
          <xdr:col>5</xdr:col>
          <xdr:colOff>1123950</xdr:colOff>
          <xdr:row>35</xdr:row>
          <xdr:rowOff>295275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85725</xdr:rowOff>
        </xdr:from>
        <xdr:to>
          <xdr:col>5</xdr:col>
          <xdr:colOff>1123950</xdr:colOff>
          <xdr:row>36</xdr:row>
          <xdr:rowOff>295275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523875</xdr:rowOff>
        </xdr:from>
        <xdr:to>
          <xdr:col>6</xdr:col>
          <xdr:colOff>0</xdr:colOff>
          <xdr:row>23</xdr:row>
          <xdr:rowOff>428625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6" name="Tabuľka37" displayName="Tabuľka37" ref="A6:L277" totalsRowCount="1" headerRowDxfId="123" totalsRowDxfId="121" headerRowBorderDxfId="122">
  <autoFilter ref="A6:L276"/>
  <tableColumns count="12">
    <tableColumn id="1" name="KOMODITA" totalsRowLabel="Spolu" totalsRowDxfId="120"/>
    <tableColumn id="2" name="Merná jednotka" totalsRowDxfId="119"/>
    <tableColumn id="12" name="Kód plodiny 2019" dataDxfId="118" totalsRowDxfId="117"/>
    <tableColumn id="11" name="Názov plodiny na rok 2019" dataDxfId="116" totalsRowDxfId="115"/>
    <tableColumn id="3" name="Koeficient štandardného výstupu v EUR  na mernú jednotku" totalsRowDxfId="114"/>
    <tableColumn id="4" name="počet/výmera v čase predloženia ŽoNFP6" totalsRowDxfId="113"/>
    <tableColumn id="5" name="Dosiahnutý štandardný výstup v čase predloženia ŽoNFP5" totalsRowFunction="custom" totalsRowDxfId="112">
      <calculatedColumnFormula>Tabuľka37[[#This Row],[Koeficient štandardného výstupu v EUR  na mernú jednotku]]*Tabuľka37[[#This Row],[počet/výmera v čase predloženia ŽoNFP6]]</calculatedColumnFormula>
      <totalsRowFormula>SUM(G253:G276,G8:G251)</totalsRowFormula>
    </tableColumn>
    <tableColumn id="6" name="Okres umiestnenia  poľnohospodárskej pôdy/okres registrácie chovu zvierat" totalsRowDxfId="111"/>
    <tableColumn id="7" name="kontrola" dataDxfId="110" totalsRowDxfId="109">
      <calculatedColumnFormula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calculatedColumnFormula>
    </tableColumn>
    <tableColumn id="8" name="počet/výmera podľa podnikateľského plánu" totalsRowDxfId="108"/>
    <tableColumn id="9" name="Dosiahnutý štandardný výstup podľa podnikateľského plánu" totalsRowFunction="custom" dataDxfId="107" totalsRowDxfId="106">
      <totalsRowFormula>SUM(K253:K276,K8:K251)</totalsRowFormula>
    </tableColumn>
    <tableColumn id="10" name="kontrola2" dataDxfId="105" totalsRowDxfId="10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ľka32" displayName="Tabuľka32" ref="A6:K277" totalsRowCount="1" headerRowDxfId="90" totalsRowDxfId="88" headerRowBorderDxfId="89">
  <autoFilter ref="A6:K276"/>
  <tableColumns count="11">
    <tableColumn id="1" name="KOMODITA" totalsRowLabel="Spolu" totalsRowDxfId="87"/>
    <tableColumn id="2" name="Merná jednotka" totalsRowDxfId="86"/>
    <tableColumn id="11" name="Kód plodiny 2019" dataDxfId="85" totalsRowDxfId="84"/>
    <tableColumn id="10" name="Názov plodiny na rok 2019" dataDxfId="83" totalsRowDxfId="82"/>
    <tableColumn id="3" name="Koeficient štandardného výstupu v EUR  na mernú jednotku" totalsRowDxfId="81"/>
    <tableColumn id="4" name="počet/výmera v čase predloženia ŽoNFP6" dataDxfId="80" totalsRowDxfId="79"/>
    <tableColumn id="5" name="Dosiahnutý štandardný výstup v čase predloženia ŽoNFP5" totalsRowFunction="custom" totalsRowDxfId="78">
      <calculatedColumnFormula>Tabuľka32[[#This Row],[Koeficient štandardného výstupu v EUR  na mernú jednotku]]*Tabuľka32[[#This Row],[počet/výmera v čase predloženia ŽoNFP6]]</calculatedColumnFormula>
      <totalsRowFormula>SUM(G253:G276,G8:G251)</totalsRowFormula>
    </tableColumn>
    <tableColumn id="6" name="Okres umiestnenia  poľnohospodárskej pôdy/okres registrácie chovu zvierat" totalsRowDxfId="77"/>
    <tableColumn id="7" name="kontrola" dataDxfId="76" totalsRowDxfId="75">
      <calculatedColumnFormula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calculatedColumnFormula>
    </tableColumn>
    <tableColumn id="8" name="počet/výmera podľa podnikateľského plánu" totalsRowDxfId="74"/>
    <tableColumn id="9" name="Dosiahnutý štandardný výstup podľa podnikateľského plánu" totalsRowFunction="custom" dataDxfId="73" totalsRowDxfId="72">
      <calculatedColumnFormula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calculatedColumnFormula>
      <totalsRowFormula>SUM(K253:K276,K8:K251)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ľka3" displayName="Tabuľka3" ref="A6:K277" totalsRowCount="1" headerRowDxfId="57" totalsRowDxfId="55" headerRowBorderDxfId="56">
  <autoFilter ref="A6:K276"/>
  <tableColumns count="11">
    <tableColumn id="1" name="KOMODITA" totalsRowLabel="Spolu" totalsRowDxfId="54"/>
    <tableColumn id="2" name="Merná jednotka" totalsRowDxfId="53"/>
    <tableColumn id="9" name="Kód plodiny 2019" dataDxfId="52" totalsRowDxfId="51"/>
    <tableColumn id="8" name="Názov plodiny na rok 2019" dataDxfId="50" totalsRowDxfId="49"/>
    <tableColumn id="3" name="Koeficient štandardného výstupu v EUR  na mernú jednotku" totalsRowDxfId="48"/>
    <tableColumn id="4" name="počet/výmera v čase predloženia ŽoNFP6" totalsRowDxfId="47"/>
    <tableColumn id="5" name="Dosiahnutý štandardný výstup v čase predloženia ŽoNFP5" totalsRowFunction="custom" totalsRowDxfId="46">
      <calculatedColumnFormula>Tabuľka3[[#This Row],[Koeficient štandardného výstupu v EUR  na mernú jednotku]]*Tabuľka3[[#This Row],[počet/výmera v čase predloženia ŽoNFP6]]</calculatedColumnFormula>
      <totalsRowFormula>SUM(G253:G276,G8:G251)</totalsRowFormula>
    </tableColumn>
    <tableColumn id="6" name="Okres umiestnenia  poľnohospodárskej pôdy/okres registrácie chovu zvierat" totalsRowDxfId="45"/>
    <tableColumn id="7" name="kontrola" dataDxfId="44" totalsRowDxfId="43">
      <calculatedColumnFormula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calculatedColumnFormula>
    </tableColumn>
    <tableColumn id="14" name="počet/výmera podľa podnikateľského plánu" totalsRowDxfId="42"/>
    <tableColumn id="15" name="Dosiahnutý štandardný výstup podľa podnikateľského plánu" totalsRowFunction="custom" dataDxfId="41" totalsRowDxfId="40">
      <calculatedColumnFormula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calculatedColumnFormula>
      <totalsRowFormula>SUM(K253:K276,K8:K251)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ľka35" displayName="Tabuľka35" ref="A6:K277" totalsRowCount="1" headerRowDxfId="26" totalsRowDxfId="24" headerRowBorderDxfId="25">
  <autoFilter ref="A6:K276"/>
  <tableColumns count="11">
    <tableColumn id="1" name="KOMODITA" totalsRowLabel="Spolu" totalsRowDxfId="23"/>
    <tableColumn id="2" name="Merná jednotka" totalsRowDxfId="22"/>
    <tableColumn id="11" name="Kód plodiny 2019" dataDxfId="21" totalsRowDxfId="20"/>
    <tableColumn id="10" name="Názov plodiny na rok 2019" dataDxfId="19" totalsRowDxfId="18"/>
    <tableColumn id="3" name="Koeficient štandardného výstupu v EUR  na mernú jednotku" totalsRowDxfId="17"/>
    <tableColumn id="4" name="počet/výmera v čase predloženia ŽoNFP6" totalsRowDxfId="16"/>
    <tableColumn id="5" name="Dosiahnutý štandardný výstup v čase predloženia ŽoNFP5" totalsRowFunction="custom" totalsRowDxfId="15">
      <calculatedColumnFormula>Tabuľka35[[#This Row],[Koeficient štandardného výstupu v EUR  na mernú jednotku]]*Tabuľka35[[#This Row],[počet/výmera v čase predloženia ŽoNFP6]]</calculatedColumnFormula>
      <totalsRowFormula>SUM(G253:G276,G8:G251)</totalsRowFormula>
    </tableColumn>
    <tableColumn id="6" name="Okres umiestnenia  poľnohospodárskej pôdy/okres registrácie chovu zvierat" totalsRowDxfId="14"/>
    <tableColumn id="7" name="kontrola" dataDxfId="13" totalsRowDxfId="12">
      <calculatedColumnFormula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calculatedColumnFormula>
    </tableColumn>
    <tableColumn id="8" name="počet/výmera podľa podnikateľského plánu" totalsRowDxfId="11"/>
    <tableColumn id="9" name="Dosiahnutý štandardný výstup podľa podnikateľského plánu" totalsRowFunction="custom" dataDxfId="10" totalsRowDxfId="9">
      <calculatedColumnFormula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calculatedColumnFormula>
      <totalsRowFormula>SUM(K253:K276,K8:K251)</totalsRow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uľka2" displayName="Tabuľka2" ref="A6:H107" totalsRowShown="0" headerRowDxfId="8">
  <autoFilter ref="A6:H107"/>
  <tableColumns count="8">
    <tableColumn id="1" name="P.č." dataDxfId="7"/>
    <tableColumn id="2" name="Štvorec" dataDxfId="6"/>
    <tableColumn id="3" name="Kód dielu" dataDxfId="5"/>
    <tableColumn id="4" name="Výmera dielu (ha/ár)" dataDxfId="4"/>
    <tableColumn id="5" name="Užívaná výmera dielu (ha/ár) v ANC alebo zraniteľných oblastiach" dataDxfId="3"/>
    <tableColumn id="6" name="kód obce1,2" dataDxfId="2"/>
    <tableColumn id="7" name="kód katastrálneho územia1" dataDxfId="1"/>
    <tableColumn id="8" name="kontrola" dataDxfId="0">
      <calculatedColumnFormula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1"/>
  <sheetViews>
    <sheetView workbookViewId="0">
      <selection activeCell="A21" sqref="A21:I21"/>
    </sheetView>
  </sheetViews>
  <sheetFormatPr defaultRowHeight="15" x14ac:dyDescent="0.25"/>
  <sheetData>
    <row r="5" spans="1:9" ht="18.75" x14ac:dyDescent="0.3">
      <c r="A5" s="2" t="s">
        <v>0</v>
      </c>
    </row>
    <row r="8" spans="1:9" ht="18.75" x14ac:dyDescent="0.25">
      <c r="A8" s="176" t="s">
        <v>1</v>
      </c>
      <c r="B8" s="176"/>
      <c r="C8" s="176"/>
      <c r="D8" s="176"/>
      <c r="E8" s="176"/>
      <c r="F8" s="176"/>
      <c r="G8" s="176"/>
      <c r="H8" s="176"/>
      <c r="I8" s="176"/>
    </row>
    <row r="9" spans="1:9" x14ac:dyDescent="0.25">
      <c r="A9" s="1"/>
    </row>
    <row r="10" spans="1:9" ht="20.100000000000001" customHeight="1" x14ac:dyDescent="0.25">
      <c r="A10" s="176" t="s">
        <v>65</v>
      </c>
      <c r="B10" s="176"/>
      <c r="C10" s="176"/>
      <c r="D10" s="176"/>
      <c r="E10" s="176"/>
      <c r="F10" s="176"/>
      <c r="G10" s="176"/>
      <c r="H10" s="176"/>
      <c r="I10" s="176"/>
    </row>
    <row r="11" spans="1:9" x14ac:dyDescent="0.25">
      <c r="A11" s="1"/>
    </row>
    <row r="12" spans="1:9" ht="20.100000000000001" customHeight="1" x14ac:dyDescent="0.25">
      <c r="A12" s="176" t="s">
        <v>2</v>
      </c>
      <c r="B12" s="176"/>
      <c r="C12" s="176"/>
      <c r="D12" s="176"/>
      <c r="E12" s="176"/>
      <c r="F12" s="176"/>
      <c r="G12" s="176"/>
      <c r="H12" s="176"/>
      <c r="I12" s="176"/>
    </row>
    <row r="13" spans="1:9" x14ac:dyDescent="0.25">
      <c r="A13" s="1"/>
    </row>
    <row r="14" spans="1:9" ht="20.100000000000001" customHeight="1" x14ac:dyDescent="0.25">
      <c r="A14" s="176" t="s">
        <v>3</v>
      </c>
      <c r="B14" s="176"/>
      <c r="C14" s="176"/>
      <c r="D14" s="176"/>
      <c r="E14" s="176"/>
      <c r="F14" s="176"/>
      <c r="G14" s="176"/>
      <c r="H14" s="176"/>
      <c r="I14" s="176"/>
    </row>
    <row r="15" spans="1:9" x14ac:dyDescent="0.25">
      <c r="A15" s="1"/>
    </row>
    <row r="16" spans="1:9" ht="18.75" x14ac:dyDescent="0.25">
      <c r="A16" s="176" t="s">
        <v>73</v>
      </c>
      <c r="B16" s="176"/>
      <c r="C16" s="176"/>
      <c r="D16" s="176"/>
      <c r="E16" s="176"/>
      <c r="F16" s="176"/>
      <c r="G16" s="176"/>
      <c r="H16" s="176"/>
      <c r="I16" s="176"/>
    </row>
    <row r="17" spans="1:9" s="4" customFormat="1" ht="18.75" x14ac:dyDescent="0.25">
      <c r="A17" s="146"/>
      <c r="B17" s="146"/>
      <c r="C17" s="146"/>
      <c r="D17" s="146"/>
      <c r="E17" s="146"/>
      <c r="F17" s="146"/>
      <c r="G17" s="146"/>
      <c r="H17" s="146"/>
      <c r="I17" s="146"/>
    </row>
    <row r="18" spans="1:9" ht="18.75" x14ac:dyDescent="0.25">
      <c r="A18" s="176" t="s">
        <v>213</v>
      </c>
      <c r="B18" s="176"/>
      <c r="C18" s="176"/>
      <c r="D18" s="176"/>
      <c r="E18" s="176"/>
      <c r="F18" s="176"/>
      <c r="G18" s="176"/>
      <c r="H18" s="176"/>
      <c r="I18" s="176"/>
    </row>
    <row r="19" spans="1:9" s="4" customFormat="1" ht="18.75" x14ac:dyDescent="0.25">
      <c r="A19" s="146"/>
      <c r="B19" s="146"/>
      <c r="C19" s="146"/>
      <c r="D19" s="146"/>
      <c r="E19" s="146"/>
      <c r="F19" s="146"/>
      <c r="G19" s="146"/>
      <c r="H19" s="146"/>
      <c r="I19" s="146"/>
    </row>
    <row r="20" spans="1:9" s="4" customFormat="1" ht="18.75" x14ac:dyDescent="0.25">
      <c r="B20" s="146"/>
      <c r="C20" s="146"/>
      <c r="D20" s="146"/>
      <c r="E20" s="146"/>
      <c r="F20" s="146"/>
      <c r="G20" s="146"/>
      <c r="H20" s="146"/>
      <c r="I20" s="146"/>
    </row>
    <row r="21" spans="1:9" ht="40.5" customHeight="1" x14ac:dyDescent="0.25">
      <c r="A21" s="175" t="s">
        <v>415</v>
      </c>
      <c r="B21" s="175"/>
      <c r="C21" s="175"/>
      <c r="D21" s="175"/>
      <c r="E21" s="175"/>
      <c r="F21" s="175"/>
      <c r="G21" s="175"/>
      <c r="H21" s="175"/>
      <c r="I21" s="175"/>
    </row>
  </sheetData>
  <mergeCells count="7">
    <mergeCell ref="A21:I21"/>
    <mergeCell ref="A8:I8"/>
    <mergeCell ref="A10:I10"/>
    <mergeCell ref="A12:I12"/>
    <mergeCell ref="A14:I14"/>
    <mergeCell ref="A16:I16"/>
    <mergeCell ref="A18:I18"/>
  </mergeCells>
  <hyperlinks>
    <hyperlink ref="A8:I8" location="Bratislavský_kraj!A1" display="Bratislavský kraj"/>
    <hyperlink ref="A10:I10" location="'Západné Slovensko'!A1" display="Západné Slovensko (Trnavský, Nitriansky a trenčiansky kraj)"/>
    <hyperlink ref="A12:I12" location="'Stredné Slovensko'!A1" display="Stredné Slovensko (Žilinský a Banskobystricky kraj)"/>
    <hyperlink ref="A14:I14" location="'Východné Slovensko'!A1" display="Východné Slovensko (Prešovský a Košický kraj)"/>
    <hyperlink ref="A16:I16" location="'Bodovacie kritéria'!A1" display="Bodovacie kritéria"/>
    <hyperlink ref="A18" location="'Zoznam pozemkov'!A1" display="Zoznam pozemkov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32"/>
  <sheetViews>
    <sheetView tabSelected="1" workbookViewId="0">
      <selection activeCell="B17" sqref="B17:C18"/>
    </sheetView>
  </sheetViews>
  <sheetFormatPr defaultColWidth="9.140625" defaultRowHeight="12.75" x14ac:dyDescent="0.2"/>
  <cols>
    <col min="1" max="1" width="5.28515625" style="38" customWidth="1"/>
    <col min="2" max="2" width="12.28515625" style="38" customWidth="1"/>
    <col min="3" max="3" width="21.28515625" style="38" customWidth="1"/>
    <col min="4" max="4" width="5.85546875" style="38" customWidth="1"/>
    <col min="5" max="5" width="31.28515625" style="38" customWidth="1"/>
    <col min="6" max="6" width="17.140625" style="38" customWidth="1"/>
    <col min="7" max="7" width="13.42578125" style="38" customWidth="1"/>
    <col min="8" max="8" width="9.140625" style="38" customWidth="1"/>
    <col min="9" max="9" width="14.42578125" style="38" hidden="1" customWidth="1"/>
    <col min="10" max="10" width="9.140625" style="38" hidden="1" customWidth="1"/>
    <col min="11" max="11" width="9.85546875" style="38" hidden="1" customWidth="1"/>
    <col min="12" max="12" width="9.140625" style="38" hidden="1" customWidth="1"/>
    <col min="13" max="13" width="17" style="45" hidden="1" customWidth="1"/>
    <col min="14" max="14" width="14.140625" style="45" hidden="1" customWidth="1"/>
    <col min="15" max="15" width="9.140625" style="38" hidden="1" customWidth="1"/>
    <col min="16" max="18" width="10.7109375" style="38" hidden="1" customWidth="1"/>
    <col min="19" max="19" width="13.5703125" style="38" hidden="1" customWidth="1"/>
    <col min="20" max="21" width="9.140625" style="38" hidden="1" customWidth="1"/>
    <col min="22" max="24" width="0" style="38" hidden="1" customWidth="1"/>
    <col min="25" max="16384" width="9.140625" style="38"/>
  </cols>
  <sheetData>
    <row r="1" spans="1:19" x14ac:dyDescent="0.2">
      <c r="A1" s="37" t="s">
        <v>184</v>
      </c>
    </row>
    <row r="2" spans="1:19" x14ac:dyDescent="0.2">
      <c r="A2" s="37" t="s">
        <v>73</v>
      </c>
    </row>
    <row r="5" spans="1:19" x14ac:dyDescent="0.2">
      <c r="A5" s="204" t="s">
        <v>66</v>
      </c>
      <c r="B5" s="205"/>
      <c r="C5" s="207"/>
      <c r="D5" s="207"/>
      <c r="E5" s="207"/>
      <c r="F5" s="207"/>
      <c r="G5" s="207"/>
      <c r="H5" s="207"/>
    </row>
    <row r="6" spans="1:19" x14ac:dyDescent="0.2">
      <c r="A6" s="204" t="s">
        <v>67</v>
      </c>
      <c r="B6" s="205"/>
      <c r="C6" s="135"/>
    </row>
    <row r="11" spans="1:19" ht="25.5" x14ac:dyDescent="0.2">
      <c r="A11" s="34" t="s">
        <v>68</v>
      </c>
      <c r="B11" s="202" t="s">
        <v>69</v>
      </c>
      <c r="C11" s="203"/>
      <c r="D11" s="34" t="s">
        <v>70</v>
      </c>
      <c r="E11" s="34" t="s">
        <v>71</v>
      </c>
      <c r="F11" s="34" t="s">
        <v>54</v>
      </c>
      <c r="G11" s="34" t="s">
        <v>54</v>
      </c>
      <c r="H11" s="35" t="s">
        <v>72</v>
      </c>
    </row>
    <row r="12" spans="1:19" ht="53.25" customHeight="1" x14ac:dyDescent="0.2">
      <c r="A12" s="206" t="s">
        <v>74</v>
      </c>
      <c r="B12" s="187" t="s">
        <v>75</v>
      </c>
      <c r="C12" s="188"/>
      <c r="D12" s="40"/>
      <c r="E12" s="179" t="s">
        <v>79</v>
      </c>
      <c r="F12" s="36" t="s">
        <v>164</v>
      </c>
      <c r="G12" s="36" t="s">
        <v>166</v>
      </c>
      <c r="H12" s="48"/>
    </row>
    <row r="13" spans="1:19" ht="24.95" customHeight="1" x14ac:dyDescent="0.2">
      <c r="A13" s="206"/>
      <c r="B13" s="189" t="s">
        <v>76</v>
      </c>
      <c r="C13" s="190"/>
      <c r="D13" s="41">
        <v>16</v>
      </c>
      <c r="E13" s="180"/>
      <c r="F13" s="83" t="s">
        <v>181</v>
      </c>
      <c r="G13" s="132" t="str">
        <f>IFERROR(VLOOKUP(F13,$M$52:$N$130,2,0),"")</f>
        <v/>
      </c>
      <c r="H13" s="208" t="str">
        <f>IF(G16="","",IF(G16="duplicita okresov",0,IF(G16="NRO",23,IF(G16="výhradne Kežmarok",24,IF(G16="výhradne Rimavská Sobota",24,IF(G16="výhradne KK a RS",24,IF(G16&lt;=5,16,IF(G16&gt;5,21,""))))))))</f>
        <v/>
      </c>
      <c r="J13" s="49" t="s">
        <v>169</v>
      </c>
      <c r="K13" s="50">
        <f>COUNTIF($F$13:$F$15,"Kežmarok")</f>
        <v>0</v>
      </c>
      <c r="L13" s="39">
        <f>COUNTIF($F$13:$F$15,F13)</f>
        <v>1</v>
      </c>
      <c r="S13" s="38" t="s">
        <v>200</v>
      </c>
    </row>
    <row r="14" spans="1:19" ht="24.95" customHeight="1" x14ac:dyDescent="0.2">
      <c r="A14" s="206"/>
      <c r="B14" s="189" t="s">
        <v>77</v>
      </c>
      <c r="C14" s="190"/>
      <c r="D14" s="41">
        <v>21</v>
      </c>
      <c r="E14" s="180"/>
      <c r="F14" s="84"/>
      <c r="G14" s="133" t="str">
        <f>IFERROR(VLOOKUP(F14,$M$52:$N$130,2,0),"")</f>
        <v/>
      </c>
      <c r="H14" s="209"/>
      <c r="J14" s="49" t="s">
        <v>168</v>
      </c>
      <c r="K14" s="50">
        <f>COUNTIF($F$13:$F$15,"Rimavská Sobota")</f>
        <v>0</v>
      </c>
      <c r="L14" s="39">
        <f t="shared" ref="L14:L15" si="0">COUNTIF($F$13:$F$15,F14)</f>
        <v>0</v>
      </c>
      <c r="S14" s="38" t="s">
        <v>170</v>
      </c>
    </row>
    <row r="15" spans="1:19" ht="40.5" customHeight="1" x14ac:dyDescent="0.2">
      <c r="A15" s="206"/>
      <c r="B15" s="189" t="s">
        <v>165</v>
      </c>
      <c r="C15" s="190"/>
      <c r="D15" s="41">
        <v>23</v>
      </c>
      <c r="E15" s="180"/>
      <c r="F15" s="85"/>
      <c r="G15" s="134" t="str">
        <f>IFERROR(VLOOKUP(F15,$M$52:$N$130,2,0),"")</f>
        <v/>
      </c>
      <c r="H15" s="209"/>
      <c r="L15" s="39">
        <f t="shared" si="0"/>
        <v>0</v>
      </c>
    </row>
    <row r="16" spans="1:19" ht="54.75" customHeight="1" x14ac:dyDescent="0.2">
      <c r="A16" s="206"/>
      <c r="B16" s="194" t="s">
        <v>78</v>
      </c>
      <c r="C16" s="195"/>
      <c r="D16" s="42">
        <v>24</v>
      </c>
      <c r="E16" s="198"/>
      <c r="F16" s="36" t="s">
        <v>167</v>
      </c>
      <c r="G16" s="130" t="str">
        <f>IFERROR(IF(AND(F13="Kežmarok",F14="",F15=""),"výhradne Kežmarok",IF(AND(F13="Rimavská Sobota",F14="",F15=""),"výhradne Rimavská Sobota",IF(AND(F13="Kežmarok",F14="Rimavská Sobota",F15=""),"výhradne KK a RS",IF(AND(F14="Kežmarok",F13="Rimavská Sobota",F15=""),"výhradne KK a RS",IF(OR(K13&gt;1,K14&gt;1),"duplicita okresov",IF(AND(F13&lt;&gt;"",F14="",F15&lt;&gt;""),"zadajte okresy pod seba",IF(OR(L13&gt;1,L14&gt;1,L15&gt;1),"duplicita okresov",IF(AND(OR(F13={"Lučenec";"Poltár";"Revúca";"Rimavská Sobota";"Veľký Krtíš";"Kežmarok";"Sabinov";"Svidník";"Vranov nad Topľou";"Gelnica";"Rožňava";"Sobrance";"Trebišov";"Bardejov";"Medzilaborce";"Košice - okolie";"Levoča";"Snina";"Stropkov";"Michalovce"}),F14="",F15=""),"NRO",IF(AND(OR(F13={"Lučenec";"Poltár";"Revúca";"Rimavská Sobota";"Veľký Krtíš";"Kežmarok";"Sabinov";"Svidník";"Vranov nad Topľou";"Gelnica";"Rožňava";"Sobrance";"Trebišov";"Bardejov";"Medzilaborce";"Košice - okolie";"Levoča";"Snina";"Stropkov";"Michalovce"}),OR(F14={"Lučenec";"Poltár";"Revúca";"Rimavská Sobota";"Veľký Krtíš";"Kežmarok";"Sabinov";"Svidník";"Vranov nad Topľou";"Gelnica";"Rožňava";"Sobrance";"Trebišov";"Bardejov";"Medzilaborce";"Košice - okolie";"Levoča";"Snina";"Stropkov";"Michalovce"}),F15=""),"NRO",IF(AND(OR(F13={"Lučenec";"Poltár";"Revúca";"Rimavská Sobota";"Veľký Krtíš";"Kežmarok";"Sabinov";"Svidník";"Vranov nad Topľou";"Gelnica";"Rožňava";"Sobrance";"Trebišov";"Bardejov";"Medzilaborce ";"Košice - okolie";"Levoča";"Snina";"Stropkov";"Michalovce"}),OR(F14={"Lučenec";"Poltár";"Revúca";"Rimavská Sobota";"Veľký Krtíš";"Kežmarok";"Sabinov";"Svidník";"Vranov nad Topľou";"Gelnica";"Rožňava";"Sobrance";"Trebišov";"Bardejov";"Medzilaborce";"Košice - okolie";"Levoča";"Snina";"Stropkov";"Michalovce"}),OR(F15={"Lučenec";"Poltár";"Revúca";"Rimavská Sobota";"Veľký Krtíš";"Kežmarok";"Sabinov";"Svidník";"Vranov nad Topľou";"Gelnica";"Rožňava";"Sobrance";"Trebišov";"Bardejov";"Medzilaborce";"Košice - okolie";"Levoča";"Snina";"Stropkov";"Michalovce"})),"NRO",IF(AND(G13&gt;0,OR(G14&gt;0,G15&gt;0)),(SUM(G13:G15)/COUNTIF(G13:G15,"&gt;0"))))))))))))),"")</f>
        <v/>
      </c>
      <c r="H16" s="210"/>
      <c r="I16" s="38" t="e">
        <f>IF(AND(G13&gt;0,OR(G14&gt;0,G15&gt;0)),(SUM(G13:G15)/COUNTIF(G13:G15,"&gt;0")))</f>
        <v>#DIV/0!</v>
      </c>
      <c r="L16" s="38" t="b">
        <f>IF(AND(F13&lt;&gt;"",F14="",F15&lt;&gt;""),"zadajte okresy pod seba")</f>
        <v>0</v>
      </c>
    </row>
    <row r="17" spans="1:19" ht="24.95" customHeight="1" x14ac:dyDescent="0.2">
      <c r="A17" s="181" t="s">
        <v>80</v>
      </c>
      <c r="B17" s="187" t="s">
        <v>440</v>
      </c>
      <c r="C17" s="188"/>
      <c r="D17" s="181">
        <v>3</v>
      </c>
      <c r="E17" s="179" t="s">
        <v>189</v>
      </c>
      <c r="G17" s="185" t="str">
        <f>IF(J17=2,"neuplatnenie bodov","")</f>
        <v/>
      </c>
      <c r="H17" s="177" t="str">
        <f>IF(J17=0,"",IF(J17=1,3,IF(J17=2,0,"")))</f>
        <v/>
      </c>
      <c r="I17" s="38" t="b">
        <f>IF(AND(OR(F13={"Lučenec";"Poltár";"Revúca";"Rimavská Sobota";"Veľký Krtíš";"Kežmarok";"Sabinov";"Svidník";"Vranov nad Topľou";"Gelnica";"Rožňava";"Sobrance";"Trebišov";"Bardejov";"Medzilaborce";"Košice - okolie";"Levoča";"Snina";"Stropkov";"Michalovce"}),F14="",F15=""),"NRO",IF(AND(OR(F13={"Lučenec";"Poltár";"Revúca";"Rimavská Sobota";"Veľký Krtíš";"Kežmarok";"Sabinov";"Svidník";"Vranov nad Topľou";"Gelnica";"Rožňava";"Sobrance";"Trebišov";"Bardejov";"Medzilaborce";"Košice - okolie";"Levoča";"Snina";"Stropkov";"Michalovce"}),OR(F14={"Lučenec";"Poltár";"Revúca";"Rimavská Sobota";"Veľký Krtíš";"Kežmarok";"Sabinov";"Svidník";"Vranov nad Topľou";"Gelnica";"Rožňava";"Sobrance";"Trebišov";"Bardejov";"Medzilaborce";"Košice - okolie";"Levoča";"Snina";"Stropkov";"Michalovce"}),F15=""),"NRO",IF(AND(OR(F13={"Lučenec";"Poltár";"Revúca";"Rimavská Sobota";"Veľký Krtíš";"Kežmarok";"Sabinov";"Svidník";"Vranov nad Topľou";"Gelnica";"Rožňava";"Sobrance";"Trebišov";"Bardejov";"Medzilaborce";"Košice - okolie";"Levoča";"Snina";"Stropkov";"Michalovce"}),OR(F14={"Lučenec";"Poltár";"Revúca";"Rimavská Sobota";"Veľký Krtíš";"Kežmarok";"Sabinov";"Svidník";"Vranov nad Topľou";"Gelnica";"Rožňava";"Sobrance";"Trebišov";"Bardejov";"Medzilaborce";"Košice - okolie";"Levoča";"Snina";"Stropkov";"Michalovce"}),OR(F15={"Lučenec";"Poltár";"Revúca";"Rimavská Sobota";"Veľký Krtíš";"Kežmarok";"Sabinov";"Svidník";"Vranov nad Topľou";"Gelnica";"Rožňava";"Sobrance";"Trebišov";"Bardejov";"Medzilaborce";"Košice - okolie";"Levoča";"Snina";"Stropkov";"Michalovce"})),"NRO")))</f>
        <v>0</v>
      </c>
      <c r="J17" s="97">
        <v>0</v>
      </c>
    </row>
    <row r="18" spans="1:19" ht="24.95" customHeight="1" x14ac:dyDescent="0.2">
      <c r="A18" s="183"/>
      <c r="B18" s="194"/>
      <c r="C18" s="195"/>
      <c r="D18" s="183"/>
      <c r="E18" s="198"/>
      <c r="G18" s="186"/>
      <c r="H18" s="178"/>
    </row>
    <row r="19" spans="1:19" ht="75" customHeight="1" x14ac:dyDescent="0.2">
      <c r="A19" s="181" t="s">
        <v>81</v>
      </c>
      <c r="B19" s="187" t="s">
        <v>190</v>
      </c>
      <c r="C19" s="188"/>
      <c r="D19" s="181">
        <v>20</v>
      </c>
      <c r="E19" s="216" t="s">
        <v>191</v>
      </c>
      <c r="F19" s="58"/>
      <c r="G19" s="112" t="str">
        <f>IF(J19=1,"štandardný výstup pri podaní ŽoNFP","")</f>
        <v/>
      </c>
      <c r="H19" s="177" t="str">
        <f>IF(OR(A45="hodnota štandardného výstupu pri predložení ŽoNFP nedosahuje minimálnu hranicu",A45="hodnota štandardného výstupu pri predložení ŽoNFP presahuje maximálnu hranicu"),0,IF(J19=2,0,IF(OR(G20="",G20="štandardný výstup je vyplnený na viacerých hárkoch",G22="",G22="nie je vyplnený štandardný výstup po realizácii",F22="štandardný výstup po zrealizovaní je nižší ako pri podaní ŽoNFP"),"",IF(J19=0,"",IF(AND(J19=1,F22&gt;=0.1),20,IF(AND(J19=1,F22&lt;0.1),0,""))))))</f>
        <v/>
      </c>
      <c r="J19" s="97">
        <v>0</v>
      </c>
    </row>
    <row r="20" spans="1:19" ht="72" customHeight="1" x14ac:dyDescent="0.2">
      <c r="A20" s="182"/>
      <c r="B20" s="189"/>
      <c r="C20" s="190"/>
      <c r="D20" s="182"/>
      <c r="E20" s="217"/>
      <c r="F20" s="173" t="str">
        <f>A45</f>
        <v/>
      </c>
      <c r="G20" s="131" t="str">
        <f>IF(AND(J19=1,SUM(J23:J26)=0),"nie je vyplnený štandarný výstup pri podaní ŽoNFP",IF(J19=0,"",IF(AND(K23&gt;1,J19=1),"štandardný výstup je vyplnený na viacerých hárkoch",IF(J19=2,"",IF(J23&gt;0,J23,IF(J24&gt;0,J24,IF(J25&gt;0,J25,IF(J26&gt;0,J26,""))))))))</f>
        <v/>
      </c>
      <c r="H20" s="184"/>
      <c r="J20" s="97"/>
      <c r="M20" s="120"/>
    </row>
    <row r="21" spans="1:19" ht="60" customHeight="1" x14ac:dyDescent="0.2">
      <c r="A21" s="182"/>
      <c r="B21" s="189"/>
      <c r="C21" s="190"/>
      <c r="D21" s="182"/>
      <c r="E21" s="217"/>
      <c r="F21" s="112" t="str">
        <f>IF(J19=1,"Percento zvýšenia hodnoty štandardného výstupu","")</f>
        <v/>
      </c>
      <c r="G21" s="112" t="str">
        <f>IF(J19=1,"štandardný výstup po zrealizovaní podnikateľského plánu","")</f>
        <v/>
      </c>
      <c r="H21" s="184"/>
      <c r="J21" s="97"/>
    </row>
    <row r="22" spans="1:19" ht="53.25" customHeight="1" x14ac:dyDescent="0.2">
      <c r="A22" s="183"/>
      <c r="B22" s="194"/>
      <c r="C22" s="195"/>
      <c r="D22" s="183"/>
      <c r="E22" s="218"/>
      <c r="F22" s="121" t="str">
        <f>IF(G22="nie je vyplnený štandardný výstup po realizácii","",IF(J19=0,"",IF(AND(J19=2,G22=""),"neuplatnenie bodov",IF(J19=2,"",IF(SUM(L23:L26)&lt;G20,"štandardný výstup po zrealizovaní je nižší ako pri podaní ŽoNFP",IF(AND(J19=1,G20&lt;&gt;"",G22&lt;&gt;""),IFERROR(G22/G20-1,""),""))))))</f>
        <v/>
      </c>
      <c r="G22" s="130" t="str">
        <f>IF(AND(J19=1,SUM(L23:L26)&gt;0),SUM(L23:L26),IF(AND(J19=1,SUM(L23:L26)=0),"nie je vyplnený štandardný výstup po realizácii",""))</f>
        <v/>
      </c>
      <c r="H22" s="178"/>
      <c r="J22" s="97"/>
      <c r="L22" s="38" t="s">
        <v>197</v>
      </c>
      <c r="N22" s="123" t="s">
        <v>198</v>
      </c>
      <c r="P22" s="38" t="s">
        <v>199</v>
      </c>
      <c r="Q22" s="38" t="s">
        <v>180</v>
      </c>
      <c r="S22" s="38" t="s">
        <v>201</v>
      </c>
    </row>
    <row r="23" spans="1:19" ht="41.25" customHeight="1" x14ac:dyDescent="0.2">
      <c r="A23" s="181" t="s">
        <v>82</v>
      </c>
      <c r="B23" s="187" t="s">
        <v>192</v>
      </c>
      <c r="C23" s="188"/>
      <c r="D23" s="181">
        <v>20</v>
      </c>
      <c r="E23" s="40"/>
      <c r="G23" s="113" t="str">
        <f>IF(M23=1,"štandardný výstup pri podaní ŽoNFP","")</f>
        <v/>
      </c>
      <c r="H23" s="177" t="str">
        <f>IF(OR(A45="hodnota štandardného výstupu pri predložení ŽoNFP nedosahuje minimálnu hranicu",A45="hodnota štandardného výstupu pri predložení ŽoNFP presahuje maximálnu hranicu"),0,IF(M23=0,"",IF(M23=2,0,IF(OR(G24="",G24="štandardný výstup je vyplnený na viacerých hárkoch",G26="",G26="štandardný výstup je vyplnený na viacerých hárkoch",G24="nie je vyplnený štandarný výstup pri podaní ŽoNFP",G26="nie je vyplnený štandarný výstup pri podaní ŽoNFP"),"",IF(AND(M23=1,F26&gt;=0.5),20,IF(AND(M23=1,F26&lt;0.5),0,""))))))</f>
        <v/>
      </c>
      <c r="I23" s="38" t="s">
        <v>171</v>
      </c>
      <c r="J23" s="38">
        <f>Tabuľka37[[#Totals],[Dosiahnutý štandardný výstup v čase predloženia ŽoNFP5]]</f>
        <v>0</v>
      </c>
      <c r="K23" s="49">
        <f>COUNTIF(J23:J26,"&gt;0")</f>
        <v>0</v>
      </c>
      <c r="L23" s="38">
        <f>Tabuľka37[[#Totals],[Dosiahnutý štandardný výstup podľa podnikateľského plánu]]</f>
        <v>0</v>
      </c>
      <c r="M23" s="119">
        <v>0</v>
      </c>
      <c r="N23" s="114">
        <f>Bratislavský_kraj!G252+Bratislavský_kraj!P252</f>
        <v>0</v>
      </c>
      <c r="O23" s="49">
        <f>COUNTIF(N23:N26,"&gt;0")</f>
        <v>0</v>
      </c>
      <c r="P23" s="118">
        <f>Bratislavský_kraj!F7</f>
        <v>0</v>
      </c>
      <c r="Q23" s="118">
        <f>Bratislavský_kraj!G252</f>
        <v>0</v>
      </c>
      <c r="R23" s="38">
        <f>COUNTIF(Q23:Q26,"&gt;0")</f>
        <v>0</v>
      </c>
      <c r="S23" s="118">
        <f>Bratislavský_kraj!G7</f>
        <v>0</v>
      </c>
    </row>
    <row r="24" spans="1:19" ht="56.25" customHeight="1" x14ac:dyDescent="0.2">
      <c r="A24" s="182"/>
      <c r="B24" s="189"/>
      <c r="C24" s="190"/>
      <c r="D24" s="182"/>
      <c r="E24" s="43"/>
      <c r="G24" s="116" t="str">
        <f>IF(AND(M23=1,SUM(J23:J26)=0),"nie je vyplnený štandarný výstup pri podaní ŽoNFP",IF(M23=0,"",IF(AND(K23&gt;1,M23=1),"štandardný výstup je vyplnený na viacerých hárkoch",IF(M23=2,"",IF(J23&gt;0,J23,IF(J24&gt;0,J24,IF(J25&gt;0,J25,IF(J26&gt;0,J26,""))))))))</f>
        <v/>
      </c>
      <c r="H24" s="184"/>
      <c r="I24" s="38" t="s">
        <v>172</v>
      </c>
      <c r="J24" s="38">
        <f>Tabuľka32[[#Totals],[Dosiahnutý štandardný výstup v čase predloženia ŽoNFP5]]</f>
        <v>0</v>
      </c>
      <c r="L24" s="38">
        <f>Tabuľka32[[#Totals],[Dosiahnutý štandardný výstup podľa podnikateľského plánu]]</f>
        <v>0</v>
      </c>
      <c r="N24" s="114">
        <f>'Západné Slovensko'!G252+'Západné Slovensko'!N252</f>
        <v>0</v>
      </c>
      <c r="P24" s="118">
        <f>'Západné Slovensko'!F7</f>
        <v>0</v>
      </c>
      <c r="Q24" s="118">
        <f>'Západné Slovensko'!G252</f>
        <v>0</v>
      </c>
      <c r="S24" s="118">
        <f>'Západné Slovensko'!G7</f>
        <v>0</v>
      </c>
    </row>
    <row r="25" spans="1:19" ht="66" customHeight="1" x14ac:dyDescent="0.2">
      <c r="A25" s="182"/>
      <c r="B25" s="189"/>
      <c r="C25" s="190"/>
      <c r="D25" s="182"/>
      <c r="E25" s="43"/>
      <c r="F25" s="113" t="str">
        <f>IF(A45&lt;&gt;"",A45,IF(M23=1,"Percento špeciálnej rastlinnej a/alebo živočíšnej výroby",""))</f>
        <v/>
      </c>
      <c r="G25" s="115" t="str">
        <f>IF(M23=1,"štandardný výstup zo špeciálnej rastlinnej a živočíšnej výroby pri podaní ŽoNFP","")</f>
        <v/>
      </c>
      <c r="H25" s="184"/>
      <c r="I25" s="38" t="s">
        <v>173</v>
      </c>
      <c r="J25" s="38">
        <f>Tabuľka3[[#Totals],[Dosiahnutý štandardný výstup v čase predloženia ŽoNFP5]]</f>
        <v>0</v>
      </c>
      <c r="L25" s="38">
        <f>Tabuľka3[[#Totals],[Dosiahnutý štandardný výstup podľa podnikateľského plánu]]</f>
        <v>0</v>
      </c>
      <c r="N25" s="114">
        <f>'Stredné Slovensko'!G252+'Stredné Slovensko'!O252</f>
        <v>0</v>
      </c>
      <c r="P25" s="118">
        <f>'Stredné Slovensko'!F7</f>
        <v>0</v>
      </c>
      <c r="Q25" s="118">
        <f>'Stredné Slovensko'!G252</f>
        <v>0</v>
      </c>
      <c r="S25" s="118">
        <f>'Stredné Slovensko'!G7</f>
        <v>0</v>
      </c>
    </row>
    <row r="26" spans="1:19" ht="49.5" customHeight="1" x14ac:dyDescent="0.2">
      <c r="A26" s="183"/>
      <c r="B26" s="194"/>
      <c r="C26" s="195"/>
      <c r="D26" s="183"/>
      <c r="E26" s="44"/>
      <c r="F26" s="129" t="str">
        <f>IF(M23=2,"neuplatnenie bodov",IF(AND(M23=1,G24&lt;&gt;"",G26&lt;&gt;""),IFERROR(G26/G24,""),""))</f>
        <v/>
      </c>
      <c r="G26" s="116" t="str">
        <f>IF(AND(M23=1,SUM(J23:J26)=0),"nie je vyplnený štandarný výstup pri podaní ŽoNFP",IF(M23=0,"",IF(AND(O23&gt;1,M23=1),"štandardný výstup je vyplnený na viacerých hárkoch",IF(M23=2,"",IF(N23&gt;0,N23,IF(N24&gt;0,N24,IF(N25&gt;0,N25,IF(N26&gt;0,N26,0))))))))</f>
        <v/>
      </c>
      <c r="H26" s="178"/>
      <c r="I26" s="38" t="s">
        <v>174</v>
      </c>
      <c r="J26" s="38">
        <f>Tabuľka35[[#Totals],[Dosiahnutý štandardný výstup v čase predloženia ŽoNFP5]]</f>
        <v>0</v>
      </c>
      <c r="L26" s="38">
        <f>Tabuľka35[[#Totals],[Dosiahnutý štandardný výstup podľa podnikateľského plánu]]</f>
        <v>0</v>
      </c>
      <c r="N26" s="114">
        <f>'Východné Slovensko'!G252+'Východné Slovensko'!O252</f>
        <v>0</v>
      </c>
      <c r="P26" s="118">
        <f>'Východné Slovensko'!F7</f>
        <v>0</v>
      </c>
      <c r="Q26" s="118">
        <f>'Východné Slovensko'!G252</f>
        <v>0</v>
      </c>
      <c r="S26" s="118">
        <f>'Východné Slovensko'!G7</f>
        <v>0</v>
      </c>
    </row>
    <row r="27" spans="1:19" ht="43.5" customHeight="1" x14ac:dyDescent="0.2">
      <c r="A27" s="181" t="s">
        <v>83</v>
      </c>
      <c r="B27" s="187" t="s">
        <v>193</v>
      </c>
      <c r="C27" s="188"/>
      <c r="D27" s="211">
        <v>13</v>
      </c>
      <c r="E27" s="179" t="s">
        <v>416</v>
      </c>
      <c r="F27" s="117"/>
      <c r="G27" s="95" t="str">
        <f>IF(J27=1,"Výmera pôdy v celkom","")</f>
        <v/>
      </c>
      <c r="H27" s="177" t="str">
        <f>IF(OR(A45="hodnota štandardného výstupu pri predložení ŽoNFP nedosahuje minimálnu hranicu",A45="hodnota štandardného výstupu pri predložení ŽoNFP presahuje maximálnu hranicu"),0,IF(F34="vyplnte údaje","",IF(F34="neuplatnenie bodov - vymažte zadané údaje","",IF(F34="výmera pôdy v ANC alebo zraniteľných oblastiach vyššia ako celková výmera","",IF(F34="chybne zadané údaje","",IF(F34="neuplatnenie bodov",0,IF(F34="iba rastlinná výroba do 50 % v ANC alebo zraniteľné oblasti",0,IF(F34="iba rastlinná nad 50 % v ANC alebo zraniteľných oblastiach",13,IF(F34="iba živočíšna výroba v ANC alebo zraniteľných oblastiach nad 50 %",13,IF(F34="iba živočíšna výroba v ANC alebo zraniteľných oblastiach do 50 %",0,IF(F34="kombinácia rastlinnej a živočíšnej výroby - 50 % a menej pôdy v ANC alebo zraniteľných oblastiach",0,IF(F34="kombinácia rastlinnej a živočíšnej výroby - viac ako 50 % pôdy v ANC alebo zraniteľných oblastiach",13,""))))))))))))</f>
        <v/>
      </c>
      <c r="J27" s="97">
        <v>0</v>
      </c>
      <c r="Q27" s="124">
        <f>SUM(Q23:Q26)</f>
        <v>0</v>
      </c>
      <c r="R27" s="50"/>
      <c r="S27" s="124">
        <f>SUM(S23:S26)</f>
        <v>0</v>
      </c>
    </row>
    <row r="28" spans="1:19" ht="61.5" customHeight="1" x14ac:dyDescent="0.2">
      <c r="A28" s="182"/>
      <c r="B28" s="189"/>
      <c r="C28" s="190"/>
      <c r="D28" s="212"/>
      <c r="E28" s="180"/>
      <c r="F28" s="82"/>
      <c r="G28" s="136" t="str">
        <f>IF(AND(J27=1,SUM(J23:J26)=0),"nie je vyplnený štandarný výstup pri podaní ŽoNFP",IF(J27=0,"",IF(AND(K23&gt;1,J27=1),"štandardný výstup je vyplnený na viacerých hárkoch",IF(J27=2,"",IF(J23&gt;0,P23,IF(J24&gt;0,P24,IF(J25&gt;0,P25,IF(J26&gt;0,P26,""))))))))</f>
        <v/>
      </c>
      <c r="H28" s="184"/>
      <c r="J28" s="49">
        <f>IF(AND(J27=1,G29=""),1,0)</f>
        <v>0</v>
      </c>
    </row>
    <row r="29" spans="1:19" ht="42" customHeight="1" x14ac:dyDescent="0.2">
      <c r="A29" s="182"/>
      <c r="B29" s="189"/>
      <c r="C29" s="190"/>
      <c r="D29" s="212"/>
      <c r="E29" s="180"/>
      <c r="F29" s="59" t="str">
        <f>IF(J27=1,"Výmera pôdy v ANC alebo zraniteľných oblastiach","")</f>
        <v/>
      </c>
      <c r="G29" s="126"/>
      <c r="H29" s="184"/>
      <c r="J29" s="50">
        <f>IF(AND(J27=2,G29&lt;&gt;""),1,0)</f>
        <v>0</v>
      </c>
    </row>
    <row r="30" spans="1:19" ht="69.75" customHeight="1" x14ac:dyDescent="0.2">
      <c r="A30" s="182"/>
      <c r="B30" s="189"/>
      <c r="C30" s="190"/>
      <c r="D30" s="212"/>
      <c r="E30" s="180"/>
      <c r="F30" s="94" t="str">
        <f>IF(J27=1,"Percento pôdy v ANC alebo zraniteľných oblastiach","")</f>
        <v/>
      </c>
      <c r="G30" s="128" t="str">
        <f>IF(AND(J27=1,G28&lt;G29),"výmera pôdy v ANC alebo zraniteľných oblastiach vyššia ako celková výmera",IF(OR(J27=0,J27=2),"",IFERROR(G29/G28,0)))</f>
        <v/>
      </c>
      <c r="H30" s="184"/>
      <c r="J30" s="49">
        <f>IF(AND(J27=2,G32&lt;&gt;""),1,0)</f>
        <v>0</v>
      </c>
    </row>
    <row r="31" spans="1:19" ht="69" customHeight="1" x14ac:dyDescent="0.2">
      <c r="A31" s="182"/>
      <c r="B31" s="189"/>
      <c r="C31" s="190"/>
      <c r="D31" s="212"/>
      <c r="E31" s="180"/>
      <c r="F31" s="95" t="str">
        <f>IF(J27=1,"Štandardný výstup živočíšna výroba celkom","")</f>
        <v/>
      </c>
      <c r="G31" s="137" t="str">
        <f>IF(AND(J27=1,SUM(J23:J26)=0),"nie je vyplnený štandarný výstup pri podaní ŽoNFP",IF(J27=0,"",IF(AND(R23&gt;1,J27=1),"štandardný výstup je vyplnený na viacerých hárkoch",IF(J27=2,"",IF(Q23&gt;0,Q23,IF(Q24&gt;0,Q24,IF(Q25&gt;0,Q25,IF(Q26&gt;0,Q26,0))))))))</f>
        <v/>
      </c>
      <c r="H31" s="184"/>
      <c r="K31" s="98"/>
    </row>
    <row r="32" spans="1:19" ht="69" customHeight="1" x14ac:dyDescent="0.2">
      <c r="A32" s="182"/>
      <c r="B32" s="189"/>
      <c r="C32" s="190"/>
      <c r="D32" s="212"/>
      <c r="E32" s="180"/>
      <c r="F32" s="59" t="str">
        <f>IF(J27=1,"Štandardný výstup živočíšna výroba v ANC alebo zraniteľných oblastiach","")</f>
        <v/>
      </c>
      <c r="G32" s="125"/>
      <c r="H32" s="184"/>
      <c r="J32" s="50">
        <f>IF(AND(J27=1,G32=""),1,0)</f>
        <v>0</v>
      </c>
      <c r="K32" s="98"/>
    </row>
    <row r="33" spans="1:12" ht="84.75" customHeight="1" x14ac:dyDescent="0.2">
      <c r="A33" s="182"/>
      <c r="B33" s="189"/>
      <c r="C33" s="190"/>
      <c r="D33" s="212"/>
      <c r="E33" s="180"/>
      <c r="F33" s="59" t="str">
        <f>IF(J27=1,"Percento štandardného výstupu živočíšnej výroby v ANC alebo zraniteľných oblastiach","")</f>
        <v/>
      </c>
      <c r="G33" s="127" t="str">
        <f>IF(AND(J27=1,G32&gt;G31),"štandardný výstup živočíšnej výroby v ANC alebo zraniteľných oblastiach je vyšší ako celkový",IF(OR(J27=0,J27=2),"",IFERROR(G32/G31,0)))</f>
        <v/>
      </c>
      <c r="H33" s="184"/>
      <c r="K33" s="98"/>
    </row>
    <row r="34" spans="1:12" ht="59.25" customHeight="1" x14ac:dyDescent="0.2">
      <c r="A34" s="183"/>
      <c r="B34" s="194"/>
      <c r="C34" s="195"/>
      <c r="D34" s="213"/>
      <c r="E34" s="180"/>
      <c r="F34" s="196" t="str">
        <f>IF(A45&lt;&gt;"",A45,IF(AND(J27=2,OR(G29&lt;&gt;"",G32&lt;&gt;"")),"neuplatnenie bodov - vymažte zadané údaje",IF(AND(J27=1,OR(G29="",G32="")),"vyplnte údaje",IF(G30="výmera pôdy v ANC alebo zraniteľných oblastiach vyššia ako celková výmera","chybne zadané údaje",IF(G33="štandardný výstup živočíšnej výroby v ANC alebo zraniteľných oblastiach je vyšší ako celkový","chybne zadané údaje",IF(J27=2,"neuplatnenie bodov",IF(AND(S27=0,Q27=0),"",IF(AND(G28="",G29="",G31=""),"",IF(AND(J27=1,G30&lt;=0.5,OR(G31="",G31=0)),"iba rastlinná výroba do 50 % v ANC alebo zraniteľné oblasti",IF(AND(J27=1,G30&gt;0.5,G31=0,G31=0),"iba rastlinná nad 50 % v ANC alebo zraniteľných oblastiach",IF(AND(G31&gt;0,OR(G28=0,G28=""),G33&gt;0.5),"iba živočíšna výroba v ANC alebo zraniteľných oblastiach nad 50 %",IF(AND(G31&gt;0,OR(G29=0,G29=""),G33&lt;=0.5,OR(G28=0,G28="")),"iba živočíšna výroba v ANC alebo zraniteľných oblastiach do 50 %",IF(AND(G28&gt;0,G31&gt;0,G30&gt;0.5),"kombinácia rastlinnej a živočíšnej výroby - viac ako 50 % pôdy v ANC alebo zraniteľných oblastiach",IF(AND(G28&gt;0,G31&gt;0,G30&lt;=0.5),"kombinácia rastlinnej a živočíšnej výroby - 50 % a menej pôdy v ANC alebo zraniteľných oblastiach"))))))))))))))</f>
        <v/>
      </c>
      <c r="G34" s="197"/>
      <c r="H34" s="178"/>
      <c r="I34" s="97">
        <v>0</v>
      </c>
      <c r="K34" s="99"/>
      <c r="L34" s="50" t="str">
        <f>IF(OR(G36="",G38="",I34=1),"",IF(K34=1,"rok",IF(AND(K34&gt;1,K34&lt;=4),"roky",IF(K34&gt;4,"rokov",""))))</f>
        <v/>
      </c>
    </row>
    <row r="35" spans="1:12" ht="42" customHeight="1" x14ac:dyDescent="0.2">
      <c r="A35" s="181" t="s">
        <v>84</v>
      </c>
      <c r="B35" s="187" t="s">
        <v>194</v>
      </c>
      <c r="C35" s="188"/>
      <c r="D35" s="40"/>
      <c r="E35" s="179"/>
      <c r="F35" s="40"/>
      <c r="G35" s="100" t="str">
        <f>IF(OR(I34=2,I34=3),"Hospodársky výsledok","")</f>
        <v/>
      </c>
      <c r="H35" s="191" t="str">
        <f>IF(OR(A45="hodnota štandardného výstupu pri predložení ŽoNFP nedosahuje minimálnu hranicu",A45="hodnota štandardného výstupu pri predložení ŽoNFP presahuje maximálnu hranicu"),0,IF(F39="žiadateľ si neuplatňuje body",0,IF(I34=0,"",IF(AND(I34=1,OR(G36&lt;&gt;"",G38&lt;&gt;"")),0,IF(OR(G36="",G38=""),"",IF(AND(OR(I34=2,I34=3),G36&gt;=0,G38&gt;=0),20,IF(AND(OR(I34=2,I34=3),OR(G36&gt;=0,G38&gt;=0)),10,IF(AND(OR(I34=2,I34=3),OR(G36&lt;0,G38&lt;0)),0))))))))</f>
        <v/>
      </c>
      <c r="I35" s="97">
        <f>IF(AND(G36&lt;&gt;"",I34=1),1,0)</f>
        <v>0</v>
      </c>
      <c r="J35" s="50">
        <f>IF(AND(OR(I34=2,I34=3),OR(G36="",G38="")),1,0)</f>
        <v>0</v>
      </c>
      <c r="K35" s="99"/>
      <c r="L35" s="50"/>
    </row>
    <row r="36" spans="1:12" ht="36.75" customHeight="1" x14ac:dyDescent="0.2">
      <c r="A36" s="182"/>
      <c r="B36" s="189" t="s">
        <v>195</v>
      </c>
      <c r="C36" s="190"/>
      <c r="D36" s="56">
        <v>10</v>
      </c>
      <c r="E36" s="180"/>
      <c r="F36" s="43"/>
      <c r="G36" s="122"/>
      <c r="H36" s="192"/>
      <c r="K36" s="99"/>
      <c r="L36" s="50"/>
    </row>
    <row r="37" spans="1:12" ht="29.25" customHeight="1" x14ac:dyDescent="0.2">
      <c r="A37" s="182"/>
      <c r="B37" s="189" t="s">
        <v>196</v>
      </c>
      <c r="C37" s="190"/>
      <c r="D37" s="56">
        <v>20</v>
      </c>
      <c r="E37" s="180"/>
      <c r="F37" s="43"/>
      <c r="G37" s="100" t="str">
        <f>IF(OR(I34=2,I34=3),"Hospodársky výsledok","")</f>
        <v/>
      </c>
      <c r="H37" s="192"/>
      <c r="I37" s="50">
        <f>IF(AND(G38&lt;&gt;"",I34=1),1,0)</f>
        <v>0</v>
      </c>
    </row>
    <row r="38" spans="1:12" ht="29.25" customHeight="1" x14ac:dyDescent="0.2">
      <c r="A38" s="182"/>
      <c r="B38" s="54"/>
      <c r="C38" s="55"/>
      <c r="D38" s="56"/>
      <c r="E38" s="180"/>
      <c r="F38" s="43"/>
      <c r="G38" s="122"/>
      <c r="H38" s="192"/>
    </row>
    <row r="39" spans="1:12" ht="48.75" customHeight="1" x14ac:dyDescent="0.2">
      <c r="A39" s="183"/>
      <c r="B39" s="52"/>
      <c r="C39" s="53"/>
      <c r="D39" s="57"/>
      <c r="E39" s="51"/>
      <c r="F39" s="196" t="str">
        <f>IF(A45&lt;&gt;"",A45,IF(AND(OR(I34=2,I34=3),OR(G36="",G38="")),"vyplnte údaje",IF(AND(I35=1,OR(G36&lt;&gt;"",G38&lt;&gt;"")),"neuplatnenie bodov - vymažte zadané údaje",IF(I34=1,"žiadateľ si neuplatňuje body",IF(I34=0,"",IF(AND(I34=1,OR(G36&lt;&gt;"",G38&lt;&gt;"")),"žiadateľ si neuplatňuje body",IF(OR(G36="",G38=""),"",IF(AND(OR(I34=2,I34=3),G36&gt;=0,G38&gt;=0),"žiadateľ za dva kalendárne roky predchádzajúce podaniu ŽoNFP nevykázal daňovú stratu",IF(AND(OR(I34=2,I34=3),OR(G36&gt;=0,G38&gt;=0)),"žiadateľ za jeden kalendárny rok predchádzajúci podaniu ŽoNFP nevykázal daňovú stratu",IF(AND(OR(I34=2,I34=3),G36&lt;0,G38&lt;0),"žiadateľ za dva kalendárne roky predchádzajúce podaniu ŽoNFP vykázal daňovú stratu"))))))))))</f>
        <v/>
      </c>
      <c r="G39" s="197"/>
      <c r="H39" s="193"/>
      <c r="I39" s="50">
        <v>0</v>
      </c>
    </row>
    <row r="40" spans="1:12" ht="72" hidden="1" customHeight="1" x14ac:dyDescent="0.2">
      <c r="A40" s="181"/>
      <c r="B40" s="214"/>
      <c r="C40" s="215"/>
      <c r="D40" s="182"/>
      <c r="E40" s="180"/>
      <c r="G40" s="110" t="str">
        <f>IF(AND(OR(I39=1),OR(Q131=0,O131=0)),"vyplnte štandardný výstup","")</f>
        <v/>
      </c>
      <c r="H40" s="191" t="str">
        <f>IF(I39=2,0,IF(OR(G29="",G31=""),"",IF(I39=0,"",IF(AND(I39=1,OR(G28&gt;0,G30&gt;0)),3,0))))</f>
        <v/>
      </c>
    </row>
    <row r="41" spans="1:12" ht="16.5" hidden="1" customHeight="1" x14ac:dyDescent="0.2">
      <c r="A41" s="182"/>
      <c r="B41" s="214"/>
      <c r="C41" s="215"/>
      <c r="D41" s="182"/>
      <c r="E41" s="180"/>
      <c r="G41" s="43"/>
      <c r="H41" s="192"/>
    </row>
    <row r="42" spans="1:12" x14ac:dyDescent="0.2">
      <c r="A42" s="200" t="s">
        <v>63</v>
      </c>
      <c r="B42" s="201"/>
      <c r="C42" s="201"/>
      <c r="D42" s="201"/>
      <c r="E42" s="201"/>
      <c r="F42" s="201"/>
      <c r="G42" s="201"/>
      <c r="H42" s="101">
        <f>SUM(H13:H41)</f>
        <v>0</v>
      </c>
    </row>
    <row r="45" spans="1:12" x14ac:dyDescent="0.2">
      <c r="A45" s="199" t="str">
        <f>IF(OR(Bratislavský_kraj!A281="hodnota štandardného výstupu pri predložení ŽoNFP nedosahuje minimálnu hranicu",'Západné Slovensko'!A281="hodnota štandardného výstupu pri predložení ŽoNFP nedosahuje minimálnu hranicu",'Stredné Slovensko'!A281="hodnota štandardného výstupu pri predložení ŽoNFP nedosahuje minimálnu hranicu",'Východné Slovensko'!A281="hodnota štandardného výstupu pri predložení ŽoNFP nedosahuje minimálnu hranicu"),"hodnota štandardného výstupu pri predložení ŽoNFP nedosahuje minimálnu hranicu",IF(OR(Bratislavský_kraj!A281="hodnota štandardného výstupu pri predložení ŽoNFP presahuje maximálnu hranicu",'Západné Slovensko'!A281="hodnota štandardného výstupu pri predložení ŽoNFP presahuje maximálnu hranicu",'Stredné Slovensko'!A281="hodnota štandardného výstupu pri predložení ŽoNFP presahuje maximálnu hranicu",'Východné Slovensko'!A281="hodnota štandardného výstupu pri predložení ŽoNFP presahuje maximálnu hranicu"),"hodnota štandardného výstupu pri predložení ŽoNFP presahuje maximálnu hranicu",""))</f>
        <v/>
      </c>
      <c r="B45" s="199"/>
      <c r="C45" s="199"/>
      <c r="D45" s="199"/>
      <c r="E45" s="199"/>
    </row>
    <row r="51" spans="13:21" x14ac:dyDescent="0.2">
      <c r="M51" s="45" t="s">
        <v>181</v>
      </c>
      <c r="O51" s="45" t="s">
        <v>178</v>
      </c>
      <c r="P51" s="45" t="s">
        <v>179</v>
      </c>
      <c r="Q51" s="45" t="s">
        <v>180</v>
      </c>
      <c r="R51" s="45"/>
      <c r="S51" s="46" t="s">
        <v>132</v>
      </c>
    </row>
    <row r="52" spans="13:21" x14ac:dyDescent="0.2">
      <c r="M52" s="65" t="s">
        <v>85</v>
      </c>
      <c r="N52" s="66">
        <v>2.77</v>
      </c>
      <c r="O52" s="66">
        <f>SUMIFS(Bratislavský_kraj!$F$8:$F$251,Bratislavský_kraj!$H$8:$H$251,M52)</f>
        <v>0</v>
      </c>
      <c r="P52" s="86">
        <f>IFERROR(O52/$O$131,0)</f>
        <v>0</v>
      </c>
      <c r="Q52" s="92">
        <f>SUMIFS(Bratislavský_kraj!$G$253:$G$276,Bratislavský_kraj!$H$253:$H$276,M52)</f>
        <v>0</v>
      </c>
      <c r="R52" s="86"/>
      <c r="S52" s="46" t="s">
        <v>133</v>
      </c>
      <c r="T52" s="66">
        <f>SUM(O52:O59)</f>
        <v>0</v>
      </c>
      <c r="U52" s="66">
        <f>SUM(Q52:Q59)</f>
        <v>0</v>
      </c>
    </row>
    <row r="53" spans="13:21" x14ac:dyDescent="0.2">
      <c r="M53" s="65" t="s">
        <v>86</v>
      </c>
      <c r="N53" s="66">
        <v>3.22</v>
      </c>
      <c r="O53" s="66">
        <f>SUMIFS(Bratislavský_kraj!$F$8:$F$251,Bratislavský_kraj!$H$8:$H$251,M53)</f>
        <v>0</v>
      </c>
      <c r="P53" s="86">
        <f t="shared" ref="P53:P116" si="1">IFERROR(O53/$O$131,0)</f>
        <v>0</v>
      </c>
      <c r="Q53" s="92">
        <f>SUMIFS(Bratislavský_kraj!$G$253:$G$276,Bratislavský_kraj!$H$253:$H$276,M53)</f>
        <v>0</v>
      </c>
      <c r="R53" s="86"/>
      <c r="S53" s="46" t="s">
        <v>134</v>
      </c>
    </row>
    <row r="54" spans="13:21" x14ac:dyDescent="0.2">
      <c r="M54" s="65" t="s">
        <v>87</v>
      </c>
      <c r="N54" s="66">
        <v>3.24</v>
      </c>
      <c r="O54" s="66">
        <f>SUMIFS(Bratislavský_kraj!$F$8:$F$251,Bratislavský_kraj!$H$8:$H$251,M54)</f>
        <v>0</v>
      </c>
      <c r="P54" s="86">
        <f t="shared" si="1"/>
        <v>0</v>
      </c>
      <c r="Q54" s="92">
        <f>SUMIFS(Bratislavský_kraj!$G$253:$G$276,Bratislavský_kraj!$H$253:$H$276,M54)</f>
        <v>0</v>
      </c>
      <c r="R54" s="86"/>
      <c r="S54" s="46" t="s">
        <v>135</v>
      </c>
    </row>
    <row r="55" spans="13:21" x14ac:dyDescent="0.2">
      <c r="M55" s="65" t="s">
        <v>88</v>
      </c>
      <c r="N55" s="66">
        <v>2.97</v>
      </c>
      <c r="O55" s="66">
        <f>SUMIFS(Bratislavský_kraj!$F$8:$F$251,Bratislavský_kraj!$H$8:$H$251,M55)</f>
        <v>0</v>
      </c>
      <c r="P55" s="86">
        <f t="shared" si="1"/>
        <v>0</v>
      </c>
      <c r="Q55" s="92">
        <f>SUMIFS(Bratislavský_kraj!$G$253:$G$276,Bratislavský_kraj!$H$253:$H$276,M55)</f>
        <v>0</v>
      </c>
      <c r="R55" s="86"/>
      <c r="S55" s="46" t="s">
        <v>136</v>
      </c>
    </row>
    <row r="56" spans="13:21" x14ac:dyDescent="0.2">
      <c r="M56" s="65" t="s">
        <v>89</v>
      </c>
      <c r="N56" s="66">
        <v>2</v>
      </c>
      <c r="O56" s="66">
        <f>SUMIFS(Bratislavský_kraj!$F$8:$F$251,Bratislavský_kraj!$H$8:$H$251,M56)</f>
        <v>0</v>
      </c>
      <c r="P56" s="86">
        <f t="shared" si="1"/>
        <v>0</v>
      </c>
      <c r="Q56" s="92">
        <f>SUMIFS(Bratislavský_kraj!$G$253:$G$276,Bratislavský_kraj!$H$253:$H$276,M56)</f>
        <v>0</v>
      </c>
      <c r="R56" s="86"/>
      <c r="S56" s="46" t="s">
        <v>142</v>
      </c>
    </row>
    <row r="57" spans="13:21" x14ac:dyDescent="0.2">
      <c r="M57" s="65" t="s">
        <v>90</v>
      </c>
      <c r="N57" s="66">
        <v>3.31</v>
      </c>
      <c r="O57" s="66">
        <f>SUMIFS(Bratislavský_kraj!$F$8:$F$251,Bratislavský_kraj!$H$8:$H$251,M57)</f>
        <v>0</v>
      </c>
      <c r="P57" s="86">
        <f t="shared" si="1"/>
        <v>0</v>
      </c>
      <c r="Q57" s="92">
        <f>SUMIFS(Bratislavský_kraj!$G$253:$G$276,Bratislavský_kraj!$H$253:$H$276,M57)</f>
        <v>0</v>
      </c>
      <c r="R57" s="86"/>
      <c r="S57" s="46" t="s">
        <v>147</v>
      </c>
    </row>
    <row r="58" spans="13:21" x14ac:dyDescent="0.2">
      <c r="M58" s="65" t="s">
        <v>91</v>
      </c>
      <c r="N58" s="66">
        <v>2.41</v>
      </c>
      <c r="O58" s="66">
        <f>SUMIFS(Bratislavský_kraj!$F$8:$F$251,Bratislavský_kraj!$H$8:$H$251,M58)</f>
        <v>0</v>
      </c>
      <c r="P58" s="86">
        <f t="shared" si="1"/>
        <v>0</v>
      </c>
      <c r="Q58" s="92">
        <f>SUMIFS(Bratislavský_kraj!$G$253:$G$276,Bratislavský_kraj!$H$253:$H$276,M58)</f>
        <v>0</v>
      </c>
      <c r="R58" s="86"/>
      <c r="S58" s="46" t="s">
        <v>151</v>
      </c>
    </row>
    <row r="59" spans="13:21" x14ac:dyDescent="0.2">
      <c r="M59" s="65" t="s">
        <v>92</v>
      </c>
      <c r="N59" s="66">
        <v>3.25</v>
      </c>
      <c r="O59" s="66">
        <f>SUMIFS(Bratislavský_kraj!$F$8:$F$251,Bratislavský_kraj!$H$8:$H$251,M59)</f>
        <v>0</v>
      </c>
      <c r="P59" s="86">
        <f t="shared" si="1"/>
        <v>0</v>
      </c>
      <c r="Q59" s="92">
        <f>SUMIFS(Bratislavský_kraj!$G$253:$G$276,Bratislavský_kraj!$H$253:$H$276,M59)</f>
        <v>0</v>
      </c>
      <c r="R59" s="86"/>
      <c r="S59" s="46" t="s">
        <v>152</v>
      </c>
    </row>
    <row r="60" spans="13:21" x14ac:dyDescent="0.2">
      <c r="M60" s="67" t="s">
        <v>93</v>
      </c>
      <c r="N60" s="68">
        <v>2.15</v>
      </c>
      <c r="O60" s="77">
        <f>SUMIFS('Západné Slovensko'!$F$8:$F$251,'Západné Slovensko'!$H$8:$H$251,M60)</f>
        <v>0</v>
      </c>
      <c r="P60" s="87">
        <f t="shared" si="1"/>
        <v>0</v>
      </c>
      <c r="Q60" s="77">
        <f>SUMIFS('Západné Slovensko'!$G$253:$G$276,'Západné Slovensko'!$H$253:$H$276,M60)</f>
        <v>0</v>
      </c>
      <c r="R60" s="87"/>
      <c r="S60" s="46" t="s">
        <v>153</v>
      </c>
      <c r="T60" s="77">
        <f>SUM(O60:O82)</f>
        <v>0</v>
      </c>
      <c r="U60" s="77">
        <f>SUM(Q60:Q82)</f>
        <v>0</v>
      </c>
    </row>
    <row r="61" spans="13:21" x14ac:dyDescent="0.2">
      <c r="M61" s="67" t="s">
        <v>94</v>
      </c>
      <c r="N61" s="68">
        <v>2.21</v>
      </c>
      <c r="O61" s="77">
        <f>SUMIFS('Západné Slovensko'!$F$8:$F$251,'Západné Slovensko'!$H$8:$H$251,M61)</f>
        <v>0</v>
      </c>
      <c r="P61" s="87">
        <f t="shared" si="1"/>
        <v>0</v>
      </c>
      <c r="Q61" s="77">
        <f>SUMIFS('Západné Slovensko'!$G$253:$G$276,'Západné Slovensko'!$H$253:$H$276,M61)</f>
        <v>0</v>
      </c>
      <c r="R61" s="87"/>
      <c r="S61" s="46" t="s">
        <v>160</v>
      </c>
    </row>
    <row r="62" spans="13:21" x14ac:dyDescent="0.2">
      <c r="M62" s="67" t="s">
        <v>95</v>
      </c>
      <c r="N62" s="68">
        <v>2.06</v>
      </c>
      <c r="O62" s="77">
        <f>SUMIFS('Západné Slovensko'!$F$8:$F$251,'Západné Slovensko'!$H$8:$H$251,M62)</f>
        <v>0</v>
      </c>
      <c r="P62" s="87">
        <f t="shared" si="1"/>
        <v>0</v>
      </c>
      <c r="Q62" s="77">
        <f>SUMIFS('Západné Slovensko'!$G$253:$G$276,'Západné Slovensko'!$H$253:$H$276,M62)</f>
        <v>0</v>
      </c>
      <c r="R62" s="87"/>
      <c r="S62" s="46" t="s">
        <v>161</v>
      </c>
    </row>
    <row r="63" spans="13:21" x14ac:dyDescent="0.2">
      <c r="M63" s="67" t="s">
        <v>96</v>
      </c>
      <c r="N63" s="68">
        <v>2.0699999999999998</v>
      </c>
      <c r="O63" s="77">
        <f>SUMIFS('Západné Slovensko'!$F$8:$F$251,'Západné Slovensko'!$H$8:$H$251,M63)</f>
        <v>0</v>
      </c>
      <c r="P63" s="87">
        <f t="shared" si="1"/>
        <v>0</v>
      </c>
      <c r="Q63" s="77">
        <f>SUMIFS('Západné Slovensko'!$G$253:$G$276,'Západné Slovensko'!$H$253:$H$276,M63)</f>
        <v>0</v>
      </c>
      <c r="R63" s="87"/>
      <c r="S63" s="46" t="s">
        <v>163</v>
      </c>
    </row>
    <row r="64" spans="13:21" x14ac:dyDescent="0.2">
      <c r="M64" s="67" t="s">
        <v>97</v>
      </c>
      <c r="N64" s="68">
        <v>5.17</v>
      </c>
      <c r="O64" s="77">
        <f>SUMIFS('Západné Slovensko'!$F$8:$F$251,'Západné Slovensko'!$H$8:$H$251,M64)</f>
        <v>0</v>
      </c>
      <c r="P64" s="87">
        <f t="shared" si="1"/>
        <v>0</v>
      </c>
      <c r="Q64" s="77">
        <f>SUMIFS('Západné Slovensko'!$G$253:$G$276,'Západné Slovensko'!$H$253:$H$276,M64)</f>
        <v>0</v>
      </c>
      <c r="R64" s="87"/>
      <c r="S64" s="46" t="s">
        <v>140</v>
      </c>
    </row>
    <row r="65" spans="13:19" x14ac:dyDescent="0.2">
      <c r="M65" s="67" t="s">
        <v>98</v>
      </c>
      <c r="N65" s="68">
        <v>3.35</v>
      </c>
      <c r="O65" s="77">
        <f>SUMIFS('Západné Slovensko'!$F$8:$F$251,'Západné Slovensko'!$H$8:$H$251,M65)</f>
        <v>0</v>
      </c>
      <c r="P65" s="87">
        <f t="shared" si="1"/>
        <v>0</v>
      </c>
      <c r="Q65" s="77">
        <f>SUMIFS('Západné Slovensko'!$G$253:$G$276,'Západné Slovensko'!$H$253:$H$276,M65)</f>
        <v>0</v>
      </c>
      <c r="R65" s="87"/>
      <c r="S65" s="46" t="s">
        <v>144</v>
      </c>
    </row>
    <row r="66" spans="13:19" x14ac:dyDescent="0.2">
      <c r="M66" s="69" t="s">
        <v>99</v>
      </c>
      <c r="N66" s="68">
        <v>2.4</v>
      </c>
      <c r="O66" s="77">
        <f>SUMIFS('Západné Slovensko'!$F$8:$F$251,'Západné Slovensko'!$H$8:$H$251,M66)</f>
        <v>0</v>
      </c>
      <c r="P66" s="87">
        <f t="shared" si="1"/>
        <v>0</v>
      </c>
      <c r="Q66" s="77">
        <f>SUMIFS('Západné Slovensko'!$G$253:$G$276,'Západné Slovensko'!$H$253:$H$276,M66)</f>
        <v>0</v>
      </c>
      <c r="R66" s="87"/>
      <c r="S66" s="46" t="s">
        <v>158</v>
      </c>
    </row>
    <row r="67" spans="13:19" x14ac:dyDescent="0.2">
      <c r="M67" s="67" t="s">
        <v>100</v>
      </c>
      <c r="N67" s="68">
        <v>2.85</v>
      </c>
      <c r="O67" s="77">
        <f>SUMIFS('Západné Slovensko'!$F$8:$F$251,'Západné Slovensko'!$H$8:$H$251,M67)</f>
        <v>0</v>
      </c>
      <c r="P67" s="87">
        <f t="shared" si="1"/>
        <v>0</v>
      </c>
      <c r="Q67" s="77">
        <f>SUMIFS('Západné Slovensko'!$G$253:$G$276,'Západné Slovensko'!$H$253:$H$276,M67)</f>
        <v>0</v>
      </c>
      <c r="R67" s="87"/>
      <c r="S67" s="46" t="s">
        <v>143</v>
      </c>
    </row>
    <row r="68" spans="13:19" x14ac:dyDescent="0.2">
      <c r="M68" s="67" t="s">
        <v>101</v>
      </c>
      <c r="N68" s="68">
        <v>2.2200000000000002</v>
      </c>
      <c r="O68" s="77">
        <f>SUMIFS('Západné Slovensko'!$F$8:$F$251,'Západné Slovensko'!$H$8:$H$251,M68)</f>
        <v>0</v>
      </c>
      <c r="P68" s="87">
        <f t="shared" si="1"/>
        <v>0</v>
      </c>
      <c r="Q68" s="77">
        <f>SUMIFS('Západné Slovensko'!$G$253:$G$276,'Západné Slovensko'!$H$253:$H$276,M68)</f>
        <v>0</v>
      </c>
      <c r="R68" s="87"/>
      <c r="S68" s="46" t="s">
        <v>148</v>
      </c>
    </row>
    <row r="69" spans="13:19" x14ac:dyDescent="0.2">
      <c r="M69" s="67" t="s">
        <v>102</v>
      </c>
      <c r="N69" s="68">
        <v>2.87</v>
      </c>
      <c r="O69" s="77">
        <f>SUMIFS('Západné Slovensko'!$F$8:$F$251,'Západné Slovensko'!$H$8:$H$251,M69)</f>
        <v>0</v>
      </c>
      <c r="P69" s="87">
        <f t="shared" si="1"/>
        <v>0</v>
      </c>
      <c r="Q69" s="77">
        <f>SUMIFS('Západné Slovensko'!$G$253:$G$276,'Západné Slovensko'!$H$253:$H$276,M69)</f>
        <v>0</v>
      </c>
      <c r="R69" s="87"/>
      <c r="S69" s="46" t="s">
        <v>150</v>
      </c>
    </row>
    <row r="70" spans="13:19" x14ac:dyDescent="0.2">
      <c r="M70" s="67" t="s">
        <v>103</v>
      </c>
      <c r="N70" s="68">
        <v>2.84</v>
      </c>
      <c r="O70" s="77">
        <f>SUMIFS('Západné Slovensko'!$F$8:$F$251,'Západné Slovensko'!$H$8:$H$251,M70)</f>
        <v>0</v>
      </c>
      <c r="P70" s="87">
        <f t="shared" si="1"/>
        <v>0</v>
      </c>
      <c r="Q70" s="77">
        <f>SUMIFS('Západné Slovensko'!$G$253:$G$276,'Západné Slovensko'!$H$253:$H$276,M70)</f>
        <v>0</v>
      </c>
      <c r="R70" s="87"/>
      <c r="S70" s="46" t="s">
        <v>159</v>
      </c>
    </row>
    <row r="71" spans="13:19" x14ac:dyDescent="0.2">
      <c r="M71" s="67" t="s">
        <v>104</v>
      </c>
      <c r="N71" s="68">
        <v>3.28</v>
      </c>
      <c r="O71" s="77">
        <f>SUMIFS('Západné Slovensko'!$F$8:$F$251,'Západné Slovensko'!$H$8:$H$251,M71)</f>
        <v>0</v>
      </c>
      <c r="P71" s="87">
        <f t="shared" si="1"/>
        <v>0</v>
      </c>
      <c r="Q71" s="77">
        <f>SUMIFS('Západné Slovensko'!$G$253:$G$276,'Západné Slovensko'!$H$253:$H$276,M71)</f>
        <v>0</v>
      </c>
      <c r="R71" s="87"/>
    </row>
    <row r="72" spans="13:19" x14ac:dyDescent="0.2">
      <c r="M72" s="67" t="s">
        <v>105</v>
      </c>
      <c r="N72" s="68">
        <v>4.09</v>
      </c>
      <c r="O72" s="77">
        <f>SUMIFS('Západné Slovensko'!$F$8:$F$251,'Západné Slovensko'!$H$8:$H$251,M72)</f>
        <v>0</v>
      </c>
      <c r="P72" s="87">
        <f t="shared" si="1"/>
        <v>0</v>
      </c>
      <c r="Q72" s="77">
        <f>SUMIFS('Západné Slovensko'!$G$253:$G$276,'Západné Slovensko'!$H$253:$H$276,M72)</f>
        <v>0</v>
      </c>
      <c r="R72" s="87"/>
    </row>
    <row r="73" spans="13:19" x14ac:dyDescent="0.2">
      <c r="M73" s="67" t="s">
        <v>106</v>
      </c>
      <c r="N73" s="68">
        <v>4.7</v>
      </c>
      <c r="O73" s="77">
        <f>SUMIFS('Západné Slovensko'!$F$8:$F$251,'Západné Slovensko'!$H$8:$H$251,M73)</f>
        <v>0</v>
      </c>
      <c r="P73" s="87">
        <f t="shared" si="1"/>
        <v>0</v>
      </c>
      <c r="Q73" s="77">
        <f>SUMIFS('Západné Slovensko'!$G$253:$G$276,'Západné Slovensko'!$H$253:$H$276,M73)</f>
        <v>0</v>
      </c>
      <c r="R73" s="87"/>
    </row>
    <row r="74" spans="13:19" x14ac:dyDescent="0.2">
      <c r="M74" s="67" t="s">
        <v>107</v>
      </c>
      <c r="N74" s="68">
        <v>3.01</v>
      </c>
      <c r="O74" s="77">
        <f>SUMIFS('Západné Slovensko'!$F$8:$F$251,'Západné Slovensko'!$H$8:$H$251,M74)</f>
        <v>0</v>
      </c>
      <c r="P74" s="87">
        <f t="shared" si="1"/>
        <v>0</v>
      </c>
      <c r="Q74" s="77">
        <f>SUMIFS('Západné Slovensko'!$G$253:$G$276,'Západné Slovensko'!$H$253:$H$276,M74)</f>
        <v>0</v>
      </c>
      <c r="R74" s="87"/>
    </row>
    <row r="75" spans="13:19" x14ac:dyDescent="0.2">
      <c r="M75" s="69" t="s">
        <v>108</v>
      </c>
      <c r="N75" s="68">
        <v>1.93</v>
      </c>
      <c r="O75" s="77">
        <f>SUMIFS('Západné Slovensko'!$F$8:$F$251,'Západné Slovensko'!$H$8:$H$251,M75)</f>
        <v>0</v>
      </c>
      <c r="P75" s="87">
        <f>IFERROR(O75/$O$131,0)</f>
        <v>0</v>
      </c>
      <c r="Q75" s="77">
        <f>SUMIFS('Západné Slovensko'!$G$253:$G$276,'Západné Slovensko'!$H$253:$H$276,M75)</f>
        <v>0</v>
      </c>
      <c r="R75" s="87"/>
    </row>
    <row r="76" spans="13:19" x14ac:dyDescent="0.2">
      <c r="M76" s="67" t="s">
        <v>109</v>
      </c>
      <c r="N76" s="68">
        <v>4.26</v>
      </c>
      <c r="O76" s="77">
        <f>SUMIFS('Západné Slovensko'!$F$8:$F$251,'Západné Slovensko'!$H$8:$H$251,M76)</f>
        <v>0</v>
      </c>
      <c r="P76" s="87">
        <f t="shared" si="1"/>
        <v>0</v>
      </c>
      <c r="Q76" s="77">
        <f>SUMIFS('Západné Slovensko'!$G$253:$G$276,'Západné Slovensko'!$H$253:$H$276,M76)</f>
        <v>0</v>
      </c>
      <c r="R76" s="87"/>
    </row>
    <row r="77" spans="13:19" x14ac:dyDescent="0.2">
      <c r="M77" s="67" t="s">
        <v>110</v>
      </c>
      <c r="N77" s="68">
        <v>3.82</v>
      </c>
      <c r="O77" s="77">
        <f>SUMIFS('Západné Slovensko'!$F$8:$F$251,'Západné Slovensko'!$H$8:$H$251,M77)</f>
        <v>0</v>
      </c>
      <c r="P77" s="87">
        <f t="shared" si="1"/>
        <v>0</v>
      </c>
      <c r="Q77" s="77">
        <f>SUMIFS('Západné Slovensko'!$G$253:$G$276,'Západné Slovensko'!$H$253:$H$276,M77)</f>
        <v>0</v>
      </c>
      <c r="R77" s="87"/>
    </row>
    <row r="78" spans="13:19" x14ac:dyDescent="0.2">
      <c r="M78" s="69" t="s">
        <v>111</v>
      </c>
      <c r="N78" s="68">
        <v>1.97</v>
      </c>
      <c r="O78" s="77">
        <f>SUMIFS('Západné Slovensko'!$F$8:$F$251,'Západné Slovensko'!$H$8:$H$251,M78)</f>
        <v>0</v>
      </c>
      <c r="P78" s="87">
        <f t="shared" si="1"/>
        <v>0</v>
      </c>
      <c r="Q78" s="77">
        <f>SUMIFS('Západné Slovensko'!$G$253:$G$276,'Západné Slovensko'!$H$253:$H$276,M78)</f>
        <v>0</v>
      </c>
      <c r="R78" s="87"/>
    </row>
    <row r="79" spans="13:19" x14ac:dyDescent="0.2">
      <c r="M79" s="67" t="s">
        <v>112</v>
      </c>
      <c r="N79" s="68">
        <v>2.73</v>
      </c>
      <c r="O79" s="77">
        <f>SUMIFS('Západné Slovensko'!$F$8:$F$251,'Západné Slovensko'!$H$8:$H$251,M79)</f>
        <v>0</v>
      </c>
      <c r="P79" s="87">
        <f t="shared" si="1"/>
        <v>0</v>
      </c>
      <c r="Q79" s="77">
        <f>SUMIFS('Západné Slovensko'!$G$253:$G$276,'Západné Slovensko'!$H$253:$H$276,M79)</f>
        <v>0</v>
      </c>
      <c r="R79" s="87"/>
    </row>
    <row r="80" spans="13:19" x14ac:dyDescent="0.2">
      <c r="M80" s="67" t="s">
        <v>113</v>
      </c>
      <c r="N80" s="68">
        <v>2.11</v>
      </c>
      <c r="O80" s="77">
        <f>SUMIFS('Západné Slovensko'!$F$8:$F$251,'Západné Slovensko'!$H$8:$H$251,M80)</f>
        <v>0</v>
      </c>
      <c r="P80" s="87">
        <f t="shared" si="1"/>
        <v>0</v>
      </c>
      <c r="Q80" s="77">
        <f>SUMIFS('Západné Slovensko'!$G$253:$G$276,'Západné Slovensko'!$H$253:$H$276,M80)</f>
        <v>0</v>
      </c>
      <c r="R80" s="87"/>
    </row>
    <row r="81" spans="13:21" x14ac:dyDescent="0.2">
      <c r="M81" s="67" t="s">
        <v>114</v>
      </c>
      <c r="N81" s="68">
        <v>2.9</v>
      </c>
      <c r="O81" s="77">
        <f>SUMIFS('Západné Slovensko'!$F$8:$F$251,'Západné Slovensko'!$H$8:$H$251,M81)</f>
        <v>0</v>
      </c>
      <c r="P81" s="87">
        <f t="shared" si="1"/>
        <v>0</v>
      </c>
      <c r="Q81" s="77">
        <f>SUMIFS('Západné Slovensko'!$G$253:$G$276,'Západné Slovensko'!$H$253:$H$276,M81)</f>
        <v>0</v>
      </c>
      <c r="R81" s="87"/>
    </row>
    <row r="82" spans="13:21" x14ac:dyDescent="0.2">
      <c r="M82" s="67" t="s">
        <v>115</v>
      </c>
      <c r="N82" s="68">
        <v>2.95</v>
      </c>
      <c r="O82" s="77">
        <f>SUMIFS('Západné Slovensko'!$F$8:$F$251,'Západné Slovensko'!$H$8:$H$251,M82)</f>
        <v>0</v>
      </c>
      <c r="P82" s="87">
        <f t="shared" si="1"/>
        <v>0</v>
      </c>
      <c r="Q82" s="77">
        <f>SUMIFS('Západné Slovensko'!$G$253:$G$276,'Západné Slovensko'!$H$253:$H$276,M82)</f>
        <v>0</v>
      </c>
      <c r="R82" s="87"/>
    </row>
    <row r="83" spans="13:21" x14ac:dyDescent="0.2">
      <c r="M83" s="70" t="s">
        <v>116</v>
      </c>
      <c r="N83" s="71">
        <v>5.25</v>
      </c>
      <c r="O83" s="78">
        <f>SUMIFS('Stredné Slovensko'!$F$8:$F$251,'Stredné Slovensko'!$H$8:$H$251,M83)</f>
        <v>0</v>
      </c>
      <c r="P83" s="89">
        <f t="shared" si="1"/>
        <v>0</v>
      </c>
      <c r="Q83" s="78">
        <f>SUMIFS('Stredné Slovensko'!$G$253:$G$276,'Stredné Slovensko'!$H$253:$H$276,M83)</f>
        <v>0</v>
      </c>
      <c r="R83" s="89"/>
      <c r="T83" s="78">
        <f>SUM(O83:O106)</f>
        <v>0</v>
      </c>
      <c r="U83" s="78">
        <f>SUM(Q83:Q106)</f>
        <v>0</v>
      </c>
    </row>
    <row r="84" spans="13:21" x14ac:dyDescent="0.2">
      <c r="M84" s="70" t="s">
        <v>117</v>
      </c>
      <c r="N84" s="71">
        <v>4</v>
      </c>
      <c r="O84" s="78">
        <f>SUMIFS('Stredné Slovensko'!$F$8:$F$251,'Stredné Slovensko'!$H$8:$H$251,M84)</f>
        <v>0</v>
      </c>
      <c r="P84" s="89">
        <f t="shared" si="1"/>
        <v>0</v>
      </c>
      <c r="Q84" s="78">
        <f>SUMIFS('Stredné Slovensko'!$G$253:$G$276,'Stredné Slovensko'!$H$253:$H$276,M84)</f>
        <v>0</v>
      </c>
      <c r="R84" s="89"/>
    </row>
    <row r="85" spans="13:21" x14ac:dyDescent="0.2">
      <c r="M85" s="70" t="s">
        <v>118</v>
      </c>
      <c r="N85" s="71">
        <v>4.67</v>
      </c>
      <c r="O85" s="78">
        <f>SUMIFS('Stredné Slovensko'!$F$8:$F$251,'Stredné Slovensko'!$H$8:$H$251,M85)</f>
        <v>0</v>
      </c>
      <c r="P85" s="89">
        <f t="shared" si="1"/>
        <v>0</v>
      </c>
      <c r="Q85" s="78">
        <f>SUMIFS('Stredné Slovensko'!$G$253:$G$276,'Stredné Slovensko'!$H$253:$H$276,M85)</f>
        <v>0</v>
      </c>
      <c r="R85" s="89"/>
    </row>
    <row r="86" spans="13:21" x14ac:dyDescent="0.2">
      <c r="M86" s="70" t="s">
        <v>119</v>
      </c>
      <c r="N86" s="71">
        <v>4.74</v>
      </c>
      <c r="O86" s="78">
        <f>SUMIFS('Stredné Slovensko'!$F$8:$F$251,'Stredné Slovensko'!$H$8:$H$251,M86)</f>
        <v>0</v>
      </c>
      <c r="P86" s="89">
        <f t="shared" si="1"/>
        <v>0</v>
      </c>
      <c r="Q86" s="78">
        <f>SUMIFS('Stredné Slovensko'!$G$253:$G$276,'Stredné Slovensko'!$H$253:$H$276,M86)</f>
        <v>0</v>
      </c>
      <c r="R86" s="89"/>
    </row>
    <row r="87" spans="13:21" x14ac:dyDescent="0.2">
      <c r="M87" s="70" t="s">
        <v>120</v>
      </c>
      <c r="N87" s="71">
        <v>4.5</v>
      </c>
      <c r="O87" s="78">
        <f>SUMIFS('Stredné Slovensko'!$F$8:$F$251,'Stredné Slovensko'!$H$8:$H$251,M87)</f>
        <v>0</v>
      </c>
      <c r="P87" s="89">
        <f t="shared" si="1"/>
        <v>0</v>
      </c>
      <c r="Q87" s="78">
        <f>SUMIFS('Stredné Slovensko'!$G$253:$G$276,'Stredné Slovensko'!$H$253:$H$276,M87)</f>
        <v>0</v>
      </c>
      <c r="R87" s="89"/>
    </row>
    <row r="88" spans="13:21" x14ac:dyDescent="0.2">
      <c r="M88" s="70" t="s">
        <v>121</v>
      </c>
      <c r="N88" s="71">
        <v>3.07</v>
      </c>
      <c r="O88" s="78">
        <f>SUMIFS('Stredné Slovensko'!$F$8:$F$251,'Stredné Slovensko'!$H$8:$H$251,M88)</f>
        <v>0</v>
      </c>
      <c r="P88" s="89">
        <f t="shared" si="1"/>
        <v>0</v>
      </c>
      <c r="Q88" s="78">
        <f>SUMIFS('Stredné Slovensko'!$G$253:$G$276,'Stredné Slovensko'!$H$253:$H$276,M88)</f>
        <v>0</v>
      </c>
      <c r="R88" s="89"/>
    </row>
    <row r="89" spans="13:21" x14ac:dyDescent="0.2">
      <c r="M89" s="70" t="s">
        <v>122</v>
      </c>
      <c r="N89" s="71">
        <v>3.57</v>
      </c>
      <c r="O89" s="78">
        <f>SUMIFS('Stredné Slovensko'!$F$8:$F$251,'Stredné Slovensko'!$H$8:$H$251,M89)</f>
        <v>0</v>
      </c>
      <c r="P89" s="89">
        <f t="shared" si="1"/>
        <v>0</v>
      </c>
      <c r="Q89" s="78">
        <f>SUMIFS('Stredné Slovensko'!$G$253:$G$276,'Stredné Slovensko'!$H$253:$H$276,M89)</f>
        <v>0</v>
      </c>
      <c r="R89" s="89"/>
    </row>
    <row r="90" spans="13:21" x14ac:dyDescent="0.2">
      <c r="M90" s="70" t="s">
        <v>123</v>
      </c>
      <c r="N90" s="71">
        <v>4.6100000000000003</v>
      </c>
      <c r="O90" s="78">
        <f>SUMIFS('Stredné Slovensko'!$F$8:$F$251,'Stredné Slovensko'!$H$8:$H$251,M90)</f>
        <v>0</v>
      </c>
      <c r="P90" s="89">
        <f t="shared" si="1"/>
        <v>0</v>
      </c>
      <c r="Q90" s="78">
        <f>SUMIFS('Stredné Slovensko'!$G$253:$G$276,'Stredné Slovensko'!$H$253:$H$276,M90)</f>
        <v>0</v>
      </c>
      <c r="R90" s="89"/>
    </row>
    <row r="91" spans="13:21" x14ac:dyDescent="0.2">
      <c r="M91" s="72" t="s">
        <v>124</v>
      </c>
      <c r="N91" s="71">
        <v>4.5599999999999996</v>
      </c>
      <c r="O91" s="78">
        <f>SUMIFS('Stredné Slovensko'!$F$8:$F$251,'Stredné Slovensko'!$H$8:$H$251,M91)</f>
        <v>0</v>
      </c>
      <c r="P91" s="89">
        <f t="shared" si="1"/>
        <v>0</v>
      </c>
      <c r="Q91" s="78">
        <f>SUMIFS('Stredné Slovensko'!$G$253:$G$276,'Stredné Slovensko'!$H$253:$H$276,M91)</f>
        <v>0</v>
      </c>
      <c r="R91" s="89"/>
    </row>
    <row r="92" spans="13:21" x14ac:dyDescent="0.2">
      <c r="M92" s="70" t="s">
        <v>125</v>
      </c>
      <c r="N92" s="71">
        <v>4.2300000000000004</v>
      </c>
      <c r="O92" s="78">
        <f>SUMIFS('Stredné Slovensko'!$F$8:$F$251,'Stredné Slovensko'!$H$8:$H$251,M92)</f>
        <v>0</v>
      </c>
      <c r="P92" s="89">
        <f t="shared" si="1"/>
        <v>0</v>
      </c>
      <c r="Q92" s="78">
        <f>SUMIFS('Stredné Slovensko'!$G$253:$G$276,'Stredné Slovensko'!$H$253:$H$276,M92)</f>
        <v>0</v>
      </c>
      <c r="R92" s="89"/>
    </row>
    <row r="93" spans="13:21" x14ac:dyDescent="0.2">
      <c r="M93" s="72" t="s">
        <v>126</v>
      </c>
      <c r="N93" s="71">
        <v>3.46</v>
      </c>
      <c r="O93" s="78">
        <f>SUMIFS('Stredné Slovensko'!$F$8:$F$251,'Stredné Slovensko'!$H$8:$H$251,M93)</f>
        <v>0</v>
      </c>
      <c r="P93" s="89">
        <f t="shared" si="1"/>
        <v>0</v>
      </c>
      <c r="Q93" s="78">
        <f>SUMIFS('Stredné Slovensko'!$G$253:$G$276,'Stredné Slovensko'!$H$253:$H$276,M93)</f>
        <v>0</v>
      </c>
      <c r="R93" s="89"/>
    </row>
    <row r="94" spans="13:21" x14ac:dyDescent="0.2">
      <c r="M94" s="72" t="s">
        <v>127</v>
      </c>
      <c r="N94" s="73">
        <v>3.3</v>
      </c>
      <c r="O94" s="78">
        <f>SUMIFS('Stredné Slovensko'!$F$8:$F$251,'Stredné Slovensko'!$H$8:$H$251,M94)</f>
        <v>0</v>
      </c>
      <c r="P94" s="89">
        <f t="shared" si="1"/>
        <v>0</v>
      </c>
      <c r="Q94" s="78">
        <f>SUMIFS('Stredné Slovensko'!$G$253:$G$276,'Stredné Slovensko'!$H$253:$H$276,M94)</f>
        <v>0</v>
      </c>
      <c r="R94" s="89"/>
    </row>
    <row r="95" spans="13:21" x14ac:dyDescent="0.2">
      <c r="M95" s="70" t="s">
        <v>128</v>
      </c>
      <c r="N95" s="71">
        <v>6.06</v>
      </c>
      <c r="O95" s="78">
        <f>SUMIFS('Stredné Slovensko'!$F$8:$F$251,'Stredné Slovensko'!$H$8:$H$251,M95)</f>
        <v>0</v>
      </c>
      <c r="P95" s="89">
        <f t="shared" si="1"/>
        <v>0</v>
      </c>
      <c r="Q95" s="78">
        <f>SUMIFS('Stredné Slovensko'!$G$253:$G$276,'Stredné Slovensko'!$H$253:$H$276,M95)</f>
        <v>0</v>
      </c>
      <c r="R95" s="89"/>
    </row>
    <row r="96" spans="13:21" x14ac:dyDescent="0.2">
      <c r="M96" s="70" t="s">
        <v>129</v>
      </c>
      <c r="N96" s="71">
        <v>4.42</v>
      </c>
      <c r="O96" s="78">
        <f>SUMIFS('Stredné Slovensko'!$F$8:$F$251,'Stredné Slovensko'!$H$8:$H$251,M96)</f>
        <v>0</v>
      </c>
      <c r="P96" s="89">
        <f t="shared" si="1"/>
        <v>0</v>
      </c>
      <c r="Q96" s="78">
        <f>SUMIFS('Stredné Slovensko'!$G$253:$G$276,'Stredné Slovensko'!$H$253:$H$276,M96)</f>
        <v>0</v>
      </c>
      <c r="R96" s="89"/>
    </row>
    <row r="97" spans="13:21" x14ac:dyDescent="0.2">
      <c r="M97" s="70" t="s">
        <v>130</v>
      </c>
      <c r="N97" s="71">
        <v>4.9000000000000004</v>
      </c>
      <c r="O97" s="78">
        <f>SUMIFS('Stredné Slovensko'!$F$8:$F$251,'Stredné Slovensko'!$H$8:$H$251,M97)</f>
        <v>0</v>
      </c>
      <c r="P97" s="89">
        <f t="shared" si="1"/>
        <v>0</v>
      </c>
      <c r="Q97" s="78">
        <f>SUMIFS('Stredné Slovensko'!$G$253:$G$276,'Stredné Slovensko'!$H$253:$H$276,M97)</f>
        <v>0</v>
      </c>
      <c r="R97" s="89"/>
    </row>
    <row r="98" spans="13:21" x14ac:dyDescent="0.2">
      <c r="M98" s="70" t="s">
        <v>131</v>
      </c>
      <c r="N98" s="71">
        <v>5.09</v>
      </c>
      <c r="O98" s="78">
        <f>SUMIFS('Stredné Slovensko'!$F$8:$F$251,'Stredné Slovensko'!$H$8:$H$251,M98)</f>
        <v>0</v>
      </c>
      <c r="P98" s="89">
        <f t="shared" si="1"/>
        <v>0</v>
      </c>
      <c r="Q98" s="78">
        <f>SUMIFS('Stredné Slovensko'!$G$253:$G$276,'Stredné Slovensko'!$H$253:$H$276,M98)</f>
        <v>0</v>
      </c>
      <c r="R98" s="89"/>
    </row>
    <row r="99" spans="13:21" x14ac:dyDescent="0.2">
      <c r="M99" s="70" t="s">
        <v>132</v>
      </c>
      <c r="N99" s="71">
        <v>8.31</v>
      </c>
      <c r="O99" s="78">
        <f>SUMIFS('Stredné Slovensko'!$F$8:$F$251,'Stredné Slovensko'!$H$8:$H$251,M99)</f>
        <v>0</v>
      </c>
      <c r="P99" s="89">
        <f t="shared" si="1"/>
        <v>0</v>
      </c>
      <c r="Q99" s="78">
        <f>SUMIFS('Stredné Slovensko'!$G$253:$G$276,'Stredné Slovensko'!$H$253:$H$276,M99)</f>
        <v>0</v>
      </c>
      <c r="R99" s="89"/>
    </row>
    <row r="100" spans="13:21" x14ac:dyDescent="0.2">
      <c r="M100" s="70" t="s">
        <v>133</v>
      </c>
      <c r="N100" s="71">
        <v>10.01</v>
      </c>
      <c r="O100" s="78">
        <f>SUMIFS('Stredné Slovensko'!$F$8:$F$251,'Stredné Slovensko'!$H$8:$H$251,M100)</f>
        <v>0</v>
      </c>
      <c r="P100" s="89">
        <f t="shared" si="1"/>
        <v>0</v>
      </c>
      <c r="Q100" s="78">
        <f>SUMIFS('Stredné Slovensko'!$G$253:$G$276,'Stredné Slovensko'!$H$253:$H$276,M100)</f>
        <v>0</v>
      </c>
      <c r="R100" s="89"/>
    </row>
    <row r="101" spans="13:21" x14ac:dyDescent="0.2">
      <c r="M101" s="70" t="s">
        <v>134</v>
      </c>
      <c r="N101" s="71">
        <v>12.58</v>
      </c>
      <c r="O101" s="78">
        <f>SUMIFS('Stredné Slovensko'!$F$8:$F$251,'Stredné Slovensko'!$H$8:$H$251,M101)</f>
        <v>0</v>
      </c>
      <c r="P101" s="89">
        <f t="shared" si="1"/>
        <v>0</v>
      </c>
      <c r="Q101" s="78">
        <f>SUMIFS('Stredné Slovensko'!$G$253:$G$276,'Stredné Slovensko'!$H$253:$H$276,M101)</f>
        <v>0</v>
      </c>
      <c r="R101" s="89"/>
    </row>
    <row r="102" spans="13:21" x14ac:dyDescent="0.2">
      <c r="M102" s="70" t="s">
        <v>135</v>
      </c>
      <c r="N102" s="71">
        <v>15.14</v>
      </c>
      <c r="O102" s="78">
        <f>SUMIFS('Stredné Slovensko'!$F$8:$F$251,'Stredné Slovensko'!$H$8:$H$251,M102)</f>
        <v>0</v>
      </c>
      <c r="P102" s="89">
        <f t="shared" si="1"/>
        <v>0</v>
      </c>
      <c r="Q102" s="78">
        <f>SUMIFS('Stredné Slovensko'!$G$253:$G$276,'Stredné Slovensko'!$H$253:$H$276,M102)</f>
        <v>0</v>
      </c>
      <c r="R102" s="89"/>
    </row>
    <row r="103" spans="13:21" x14ac:dyDescent="0.2">
      <c r="M103" s="70" t="s">
        <v>136</v>
      </c>
      <c r="N103" s="71">
        <v>6.4</v>
      </c>
      <c r="O103" s="78">
        <f>SUMIFS('Stredné Slovensko'!$F$8:$F$251,'Stredné Slovensko'!$H$8:$H$251,M103)</f>
        <v>0</v>
      </c>
      <c r="P103" s="89">
        <f t="shared" si="1"/>
        <v>0</v>
      </c>
      <c r="Q103" s="78">
        <f>SUMIFS('Stredné Slovensko'!$G$253:$G$276,'Stredné Slovensko'!$H$253:$H$276,M103)</f>
        <v>0</v>
      </c>
      <c r="R103" s="89"/>
    </row>
    <row r="104" spans="13:21" x14ac:dyDescent="0.2">
      <c r="M104" s="70" t="s">
        <v>137</v>
      </c>
      <c r="N104" s="71">
        <v>3.48</v>
      </c>
      <c r="O104" s="78">
        <f>SUMIFS('Stredné Slovensko'!$F$8:$F$251,'Stredné Slovensko'!$H$8:$H$251,M104)</f>
        <v>0</v>
      </c>
      <c r="P104" s="89">
        <f t="shared" si="1"/>
        <v>0</v>
      </c>
      <c r="Q104" s="78">
        <f>SUMIFS('Stredné Slovensko'!$G$253:$G$276,'Stredné Slovensko'!$H$253:$H$276,M104)</f>
        <v>0</v>
      </c>
      <c r="R104" s="89"/>
    </row>
    <row r="105" spans="13:21" x14ac:dyDescent="0.2">
      <c r="M105" s="70" t="s">
        <v>138</v>
      </c>
      <c r="N105" s="71">
        <v>6.45</v>
      </c>
      <c r="O105" s="78">
        <f>SUMIFS('Stredné Slovensko'!$F$8:$F$251,'Stredné Slovensko'!$H$8:$H$251,M105)</f>
        <v>0</v>
      </c>
      <c r="P105" s="89">
        <f t="shared" si="1"/>
        <v>0</v>
      </c>
      <c r="Q105" s="78">
        <f>SUMIFS('Stredné Slovensko'!$G$253:$G$276,'Stredné Slovensko'!$H$253:$H$276,M105)</f>
        <v>0</v>
      </c>
      <c r="R105" s="89"/>
    </row>
    <row r="106" spans="13:21" x14ac:dyDescent="0.2">
      <c r="M106" s="70" t="s">
        <v>139</v>
      </c>
      <c r="N106" s="71">
        <v>4.58</v>
      </c>
      <c r="O106" s="78">
        <f>SUMIFS('Stredné Slovensko'!$F$8:$F$251,'Stredné Slovensko'!$H$8:$H$251,M106)</f>
        <v>0</v>
      </c>
      <c r="P106" s="89">
        <f t="shared" si="1"/>
        <v>0</v>
      </c>
      <c r="Q106" s="78">
        <f>SUMIFS('Stredné Slovensko'!$G$253:$G$276,'Stredné Slovensko'!$H$253:$H$276,M106)</f>
        <v>0</v>
      </c>
      <c r="R106" s="89"/>
    </row>
    <row r="107" spans="13:21" x14ac:dyDescent="0.2">
      <c r="M107" s="74" t="s">
        <v>140</v>
      </c>
      <c r="N107" s="75">
        <v>10.07</v>
      </c>
      <c r="O107" s="79">
        <f>SUMIFS('Východné Slovensko'!$F$8:$F$251,'Východné Slovensko'!$H$8:$H$251,M107)</f>
        <v>0</v>
      </c>
      <c r="P107" s="90">
        <f t="shared" si="1"/>
        <v>0</v>
      </c>
      <c r="Q107" s="93">
        <f>SUMIFS('Východné Slovensko'!$G$253:$G$276,'Východné Slovensko'!$H$253:$H$276,M107)</f>
        <v>0</v>
      </c>
      <c r="R107" s="90"/>
      <c r="T107" s="79">
        <f>SUM(O107:O130)</f>
        <v>0</v>
      </c>
      <c r="U107" s="79">
        <f>SUM(Q107:Q130)</f>
        <v>0</v>
      </c>
    </row>
    <row r="108" spans="13:21" x14ac:dyDescent="0.2">
      <c r="M108" s="74" t="s">
        <v>141</v>
      </c>
      <c r="N108" s="75">
        <v>5.81</v>
      </c>
      <c r="O108" s="79">
        <f>SUMIFS('Východné Slovensko'!$F$8:$F$251,'Východné Slovensko'!$H$8:$H$251,M108)</f>
        <v>0</v>
      </c>
      <c r="P108" s="90">
        <f t="shared" si="1"/>
        <v>0</v>
      </c>
      <c r="Q108" s="93">
        <f>SUMIFS('Východné Slovensko'!$G$253:$G$276,'Východné Slovensko'!$H$253:$H$276,M108)</f>
        <v>0</v>
      </c>
      <c r="R108" s="90"/>
    </row>
    <row r="109" spans="13:21" x14ac:dyDescent="0.2">
      <c r="M109" s="74" t="s">
        <v>142</v>
      </c>
      <c r="N109" s="75">
        <v>14.79</v>
      </c>
      <c r="O109" s="79">
        <f>SUMIFS('Východné Slovensko'!$F$8:$F$251,'Východné Slovensko'!$H$8:$H$251,M109)</f>
        <v>0</v>
      </c>
      <c r="P109" s="90">
        <f t="shared" si="1"/>
        <v>0</v>
      </c>
      <c r="Q109" s="93">
        <f>SUMIFS('Východné Slovensko'!$G$253:$G$276,'Východné Slovensko'!$H$253:$H$276,M109)</f>
        <v>0</v>
      </c>
      <c r="R109" s="90"/>
    </row>
    <row r="110" spans="13:21" x14ac:dyDescent="0.2">
      <c r="M110" s="74" t="s">
        <v>143</v>
      </c>
      <c r="N110" s="75">
        <v>7.99</v>
      </c>
      <c r="O110" s="79">
        <f>SUMIFS('Východné Slovensko'!$F$8:$F$251,'Východné Slovensko'!$H$8:$H$251,M110)</f>
        <v>0</v>
      </c>
      <c r="P110" s="90">
        <f t="shared" si="1"/>
        <v>0</v>
      </c>
      <c r="Q110" s="93">
        <f>SUMIFS('Východné Slovensko'!$G$253:$G$276,'Východné Slovensko'!$H$253:$H$276,M110)</f>
        <v>0</v>
      </c>
      <c r="R110" s="90"/>
    </row>
    <row r="111" spans="13:21" x14ac:dyDescent="0.2">
      <c r="M111" s="74" t="s">
        <v>144</v>
      </c>
      <c r="N111" s="75">
        <v>10.07</v>
      </c>
      <c r="O111" s="79">
        <f>SUMIFS('Východné Slovensko'!$F$8:$F$251,'Východné Slovensko'!$H$8:$H$251,M111)</f>
        <v>0</v>
      </c>
      <c r="P111" s="90">
        <f t="shared" si="1"/>
        <v>0</v>
      </c>
      <c r="Q111" s="93">
        <f>SUMIFS('Východné Slovensko'!$G$253:$G$276,'Východné Slovensko'!$H$253:$H$276,M111)</f>
        <v>0</v>
      </c>
      <c r="R111" s="90"/>
    </row>
    <row r="112" spans="13:21" x14ac:dyDescent="0.2">
      <c r="M112" s="74" t="s">
        <v>145</v>
      </c>
      <c r="N112" s="75">
        <v>4.74</v>
      </c>
      <c r="O112" s="79">
        <f>SUMIFS('Východné Slovensko'!$F$8:$F$251,'Východné Slovensko'!$H$8:$H$251,M112)</f>
        <v>0</v>
      </c>
      <c r="P112" s="90">
        <f t="shared" si="1"/>
        <v>0</v>
      </c>
      <c r="Q112" s="93">
        <f>SUMIFS('Východné Slovensko'!$G$253:$G$276,'Východné Slovensko'!$H$253:$H$276,M112)</f>
        <v>0</v>
      </c>
      <c r="R112" s="90"/>
    </row>
    <row r="113" spans="13:18" x14ac:dyDescent="0.2">
      <c r="M113" s="76" t="s">
        <v>146</v>
      </c>
      <c r="N113" s="75">
        <v>5.6</v>
      </c>
      <c r="O113" s="79">
        <f>SUMIFS('Východné Slovensko'!$F$8:$F$251,'Východné Slovensko'!$H$8:$H$251,M113)</f>
        <v>0</v>
      </c>
      <c r="P113" s="90">
        <f t="shared" si="1"/>
        <v>0</v>
      </c>
      <c r="Q113" s="93">
        <f>SUMIFS('Východné Slovensko'!$G$253:$G$276,'Východné Slovensko'!$H$253:$H$276,M113)</f>
        <v>0</v>
      </c>
      <c r="R113" s="90"/>
    </row>
    <row r="114" spans="13:18" x14ac:dyDescent="0.2">
      <c r="M114" s="74" t="s">
        <v>147</v>
      </c>
      <c r="N114" s="75">
        <v>10</v>
      </c>
      <c r="O114" s="79">
        <f>SUMIFS('Východné Slovensko'!$F$8:$F$251,'Východné Slovensko'!$H$8:$H$251,M114)</f>
        <v>0</v>
      </c>
      <c r="P114" s="90">
        <f t="shared" si="1"/>
        <v>0</v>
      </c>
      <c r="Q114" s="93">
        <f>SUMIFS('Východné Slovensko'!$G$253:$G$276,'Východné Slovensko'!$H$253:$H$276,M114)</f>
        <v>0</v>
      </c>
      <c r="R114" s="90"/>
    </row>
    <row r="115" spans="13:18" x14ac:dyDescent="0.2">
      <c r="M115" s="74" t="s">
        <v>148</v>
      </c>
      <c r="N115" s="75">
        <v>7.48</v>
      </c>
      <c r="O115" s="79">
        <f>SUMIFS('Východné Slovensko'!$F$8:$F$251,'Východné Slovensko'!$H$8:$H$251,M115)</f>
        <v>0</v>
      </c>
      <c r="P115" s="90">
        <f t="shared" si="1"/>
        <v>0</v>
      </c>
      <c r="Q115" s="93">
        <f>SUMIFS('Východné Slovensko'!$G$253:$G$276,'Východné Slovensko'!$H$253:$H$276,M115)</f>
        <v>0</v>
      </c>
      <c r="R115" s="90"/>
    </row>
    <row r="116" spans="13:18" x14ac:dyDescent="0.2">
      <c r="M116" s="74" t="s">
        <v>149</v>
      </c>
      <c r="N116" s="75">
        <v>6.07</v>
      </c>
      <c r="O116" s="79">
        <f>SUMIFS('Východné Slovensko'!$F$8:$F$251,'Východné Slovensko'!$H$8:$H$251,M116)</f>
        <v>0</v>
      </c>
      <c r="P116" s="90">
        <f t="shared" si="1"/>
        <v>0</v>
      </c>
      <c r="Q116" s="93">
        <f>SUMIFS('Východné Slovensko'!$G$253:$G$276,'Východné Slovensko'!$H$253:$H$276,M116)</f>
        <v>0</v>
      </c>
      <c r="R116" s="90"/>
    </row>
    <row r="117" spans="13:18" x14ac:dyDescent="0.2">
      <c r="M117" s="74" t="s">
        <v>150</v>
      </c>
      <c r="N117" s="75">
        <v>8.86</v>
      </c>
      <c r="O117" s="79">
        <f>SUMIFS('Východné Slovensko'!$F$8:$F$251,'Východné Slovensko'!$H$8:$H$251,M117)</f>
        <v>0</v>
      </c>
      <c r="P117" s="90">
        <f t="shared" ref="P117:P130" si="2">IFERROR(O117/$O$131,0)</f>
        <v>0</v>
      </c>
      <c r="Q117" s="93">
        <f>SUMIFS('Východné Slovensko'!$G$253:$G$276,'Východné Slovensko'!$H$253:$H$276,M117)</f>
        <v>0</v>
      </c>
      <c r="R117" s="90"/>
    </row>
    <row r="118" spans="13:18" x14ac:dyDescent="0.2">
      <c r="M118" s="74" t="s">
        <v>151</v>
      </c>
      <c r="N118" s="75">
        <v>10.78</v>
      </c>
      <c r="O118" s="79">
        <f>SUMIFS('Východné Slovensko'!$F$8:$F$251,'Východné Slovensko'!$H$8:$H$251,M118)</f>
        <v>0</v>
      </c>
      <c r="P118" s="90">
        <f t="shared" si="2"/>
        <v>0</v>
      </c>
      <c r="Q118" s="93">
        <f>SUMIFS('Východné Slovensko'!$G$253:$G$276,'Východné Slovensko'!$H$253:$H$276,M118)</f>
        <v>0</v>
      </c>
      <c r="R118" s="90"/>
    </row>
    <row r="119" spans="13:18" x14ac:dyDescent="0.2">
      <c r="M119" s="74" t="s">
        <v>152</v>
      </c>
      <c r="N119" s="75">
        <v>12.13</v>
      </c>
      <c r="O119" s="79">
        <f>SUMIFS('Východné Slovensko'!$F$8:$F$251,'Východné Slovensko'!$H$8:$H$251,M119)</f>
        <v>0</v>
      </c>
      <c r="P119" s="90">
        <f t="shared" si="2"/>
        <v>0</v>
      </c>
      <c r="Q119" s="93">
        <f>SUMIFS('Východné Slovensko'!$G$253:$G$276,'Východné Slovensko'!$H$253:$H$276,M119)</f>
        <v>0</v>
      </c>
      <c r="R119" s="90"/>
    </row>
    <row r="120" spans="13:18" x14ac:dyDescent="0.2">
      <c r="M120" s="76" t="s">
        <v>153</v>
      </c>
      <c r="N120" s="75">
        <v>8.66</v>
      </c>
      <c r="O120" s="79">
        <f>SUMIFS('Východné Slovensko'!$F$8:$F$251,'Východné Slovensko'!$H$8:$H$251,M120)</f>
        <v>0</v>
      </c>
      <c r="P120" s="90">
        <f t="shared" si="2"/>
        <v>0</v>
      </c>
      <c r="Q120" s="93">
        <f>SUMIFS('Východné Slovensko'!$G$253:$G$276,'Východné Slovensko'!$H$253:$H$276,M120)</f>
        <v>0</v>
      </c>
      <c r="R120" s="90"/>
    </row>
    <row r="121" spans="13:18" x14ac:dyDescent="0.2">
      <c r="M121" s="74" t="s">
        <v>154</v>
      </c>
      <c r="N121" s="75">
        <v>4.01</v>
      </c>
      <c r="O121" s="79">
        <f>SUMIFS('Východné Slovensko'!$F$8:$F$251,'Východné Slovensko'!$H$8:$H$251,M121)</f>
        <v>0</v>
      </c>
      <c r="P121" s="90">
        <f t="shared" si="2"/>
        <v>0</v>
      </c>
      <c r="Q121" s="93">
        <f>SUMIFS('Východné Slovensko'!$G$253:$G$276,'Východné Slovensko'!$H$253:$H$276,M121)</f>
        <v>0</v>
      </c>
      <c r="R121" s="90"/>
    </row>
    <row r="122" spans="13:18" x14ac:dyDescent="0.2">
      <c r="M122" s="74" t="s">
        <v>155</v>
      </c>
      <c r="N122" s="75">
        <v>4.51</v>
      </c>
      <c r="O122" s="79">
        <f>SUMIFS('Východné Slovensko'!$F$8:$F$251,'Východné Slovensko'!$H$8:$H$251,M122)</f>
        <v>0</v>
      </c>
      <c r="P122" s="90">
        <f t="shared" si="2"/>
        <v>0</v>
      </c>
      <c r="Q122" s="93">
        <f>SUMIFS('Východné Slovensko'!$G$253:$G$276,'Východné Slovensko'!$H$253:$H$276,M122)</f>
        <v>0</v>
      </c>
      <c r="R122" s="90"/>
    </row>
    <row r="123" spans="13:18" x14ac:dyDescent="0.2">
      <c r="M123" s="74" t="s">
        <v>156</v>
      </c>
      <c r="N123" s="75">
        <v>2.88</v>
      </c>
      <c r="O123" s="79">
        <f>SUMIFS('Východné Slovensko'!$F$8:$F$251,'Východné Slovensko'!$H$8:$H$251,M123)</f>
        <v>0</v>
      </c>
      <c r="P123" s="90">
        <f t="shared" si="2"/>
        <v>0</v>
      </c>
      <c r="Q123" s="93">
        <f>SUMIFS('Východné Slovensko'!$G$253:$G$276,'Východné Slovensko'!$H$253:$H$276,M123)</f>
        <v>0</v>
      </c>
      <c r="R123" s="90"/>
    </row>
    <row r="124" spans="13:18" x14ac:dyDescent="0.2">
      <c r="M124" s="74" t="s">
        <v>157</v>
      </c>
      <c r="N124" s="75">
        <v>3.14</v>
      </c>
      <c r="O124" s="79">
        <f>SUMIFS('Východné Slovensko'!$F$8:$F$251,'Východné Slovensko'!$H$8:$H$251,M124)</f>
        <v>0</v>
      </c>
      <c r="P124" s="90">
        <f t="shared" si="2"/>
        <v>0</v>
      </c>
      <c r="Q124" s="93">
        <f>SUMIFS('Východné Slovensko'!$G$253:$G$276,'Východné Slovensko'!$H$253:$H$276,M124)</f>
        <v>0</v>
      </c>
      <c r="R124" s="90"/>
    </row>
    <row r="125" spans="13:18" x14ac:dyDescent="0.2">
      <c r="M125" s="74" t="s">
        <v>158</v>
      </c>
      <c r="N125" s="75">
        <v>9.33</v>
      </c>
      <c r="O125" s="79">
        <f>SUMIFS('Východné Slovensko'!$F$8:$F$251,'Východné Slovensko'!$H$8:$H$251,M125)</f>
        <v>0</v>
      </c>
      <c r="P125" s="90">
        <f t="shared" si="2"/>
        <v>0</v>
      </c>
      <c r="Q125" s="93">
        <f>SUMIFS('Východné Slovensko'!$G$253:$G$276,'Východné Slovensko'!$H$253:$H$276,M125)</f>
        <v>0</v>
      </c>
      <c r="R125" s="90"/>
    </row>
    <row r="126" spans="13:18" x14ac:dyDescent="0.2">
      <c r="M126" s="74" t="s">
        <v>159</v>
      </c>
      <c r="N126" s="75">
        <v>8.4</v>
      </c>
      <c r="O126" s="79">
        <f>SUMIFS('Východné Slovensko'!$F$8:$F$251,'Východné Slovensko'!$H$8:$H$251,M126)</f>
        <v>0</v>
      </c>
      <c r="P126" s="90">
        <f t="shared" si="2"/>
        <v>0</v>
      </c>
      <c r="Q126" s="93">
        <f>SUMIFS('Východné Slovensko'!$G$253:$G$276,'Východné Slovensko'!$H$253:$H$276,M126)</f>
        <v>0</v>
      </c>
      <c r="R126" s="90"/>
    </row>
    <row r="127" spans="13:18" x14ac:dyDescent="0.2">
      <c r="M127" s="74" t="s">
        <v>160</v>
      </c>
      <c r="N127" s="75">
        <v>12.14</v>
      </c>
      <c r="O127" s="79">
        <f>SUMIFS('Východné Slovensko'!$F$8:$F$251,'Východné Slovensko'!$H$8:$H$251,M127)</f>
        <v>0</v>
      </c>
      <c r="P127" s="90">
        <f t="shared" si="2"/>
        <v>0</v>
      </c>
      <c r="Q127" s="93">
        <f>SUMIFS('Východné Slovensko'!$G$253:$G$276,'Východné Slovensko'!$H$253:$H$276,M127)</f>
        <v>0</v>
      </c>
      <c r="R127" s="90"/>
    </row>
    <row r="128" spans="13:18" x14ac:dyDescent="0.2">
      <c r="M128" s="74" t="s">
        <v>161</v>
      </c>
      <c r="N128" s="75">
        <v>11.35</v>
      </c>
      <c r="O128" s="79">
        <f>SUMIFS('Východné Slovensko'!$F$8:$F$251,'Východné Slovensko'!$H$8:$H$251,M128)</f>
        <v>0</v>
      </c>
      <c r="P128" s="90">
        <f t="shared" si="2"/>
        <v>0</v>
      </c>
      <c r="Q128" s="93">
        <f>SUMIFS('Východné Slovensko'!$G$253:$G$276,'Východné Slovensko'!$H$253:$H$276,M128)</f>
        <v>0</v>
      </c>
      <c r="R128" s="90"/>
    </row>
    <row r="129" spans="13:18" x14ac:dyDescent="0.2">
      <c r="M129" s="74" t="s">
        <v>162</v>
      </c>
      <c r="N129" s="75">
        <v>6.46</v>
      </c>
      <c r="O129" s="79">
        <f>SUMIFS('Východné Slovensko'!$F$8:$F$251,'Východné Slovensko'!$H$8:$H$251,M129)</f>
        <v>0</v>
      </c>
      <c r="P129" s="90">
        <f t="shared" si="2"/>
        <v>0</v>
      </c>
      <c r="Q129" s="93">
        <f>SUMIFS('Východné Slovensko'!$G$253:$G$276,'Východné Slovensko'!$H$253:$H$276,M129)</f>
        <v>0</v>
      </c>
      <c r="R129" s="90"/>
    </row>
    <row r="130" spans="13:18" x14ac:dyDescent="0.2">
      <c r="M130" s="74" t="s">
        <v>163</v>
      </c>
      <c r="N130" s="75">
        <v>11.02</v>
      </c>
      <c r="O130" s="79">
        <f>SUMIFS('Východné Slovensko'!$F$8:$F$251,'Východné Slovensko'!$H$8:$H$251,M130)</f>
        <v>0</v>
      </c>
      <c r="P130" s="90">
        <f t="shared" si="2"/>
        <v>0</v>
      </c>
      <c r="Q130" s="93">
        <f>SUMIFS('Východné Slovensko'!$G$253:$G$276,'Východné Slovensko'!$H$253:$H$276,M130)</f>
        <v>0</v>
      </c>
      <c r="R130" s="90"/>
    </row>
    <row r="131" spans="13:18" x14ac:dyDescent="0.2">
      <c r="M131" s="80" t="s">
        <v>176</v>
      </c>
      <c r="N131" s="80"/>
      <c r="O131" s="81">
        <f>SUM(O52:O130)</f>
        <v>0</v>
      </c>
      <c r="P131" s="88"/>
      <c r="Q131" s="81">
        <f>SUM(Q52:Q130)</f>
        <v>0</v>
      </c>
      <c r="R131" s="88"/>
    </row>
    <row r="132" spans="13:18" x14ac:dyDescent="0.2">
      <c r="M132" s="45" t="s">
        <v>177</v>
      </c>
      <c r="P132" s="91"/>
      <c r="Q132" s="91"/>
      <c r="R132" s="91"/>
    </row>
  </sheetData>
  <sheetProtection sheet="1" objects="1" scenarios="1"/>
  <mergeCells count="47">
    <mergeCell ref="H19:H22"/>
    <mergeCell ref="A19:A22"/>
    <mergeCell ref="B19:C22"/>
    <mergeCell ref="D19:D22"/>
    <mergeCell ref="E19:E22"/>
    <mergeCell ref="D23:D26"/>
    <mergeCell ref="H40:H41"/>
    <mergeCell ref="H23:H26"/>
    <mergeCell ref="A23:A26"/>
    <mergeCell ref="B27:C34"/>
    <mergeCell ref="D27:D34"/>
    <mergeCell ref="D40:D41"/>
    <mergeCell ref="B40:C41"/>
    <mergeCell ref="E35:E38"/>
    <mergeCell ref="F39:G39"/>
    <mergeCell ref="E17:E18"/>
    <mergeCell ref="A45:E45"/>
    <mergeCell ref="A42:G42"/>
    <mergeCell ref="B11:C11"/>
    <mergeCell ref="A5:B5"/>
    <mergeCell ref="A6:B6"/>
    <mergeCell ref="E12:E16"/>
    <mergeCell ref="B12:C12"/>
    <mergeCell ref="B16:C16"/>
    <mergeCell ref="B15:C15"/>
    <mergeCell ref="B14:C14"/>
    <mergeCell ref="B13:C13"/>
    <mergeCell ref="A12:A16"/>
    <mergeCell ref="C5:H5"/>
    <mergeCell ref="H13:H16"/>
    <mergeCell ref="B23:C26"/>
    <mergeCell ref="H17:H18"/>
    <mergeCell ref="E27:E34"/>
    <mergeCell ref="A40:A41"/>
    <mergeCell ref="A17:A18"/>
    <mergeCell ref="D17:D18"/>
    <mergeCell ref="A27:A34"/>
    <mergeCell ref="A35:A39"/>
    <mergeCell ref="H27:H34"/>
    <mergeCell ref="G17:G18"/>
    <mergeCell ref="B35:C35"/>
    <mergeCell ref="B36:C36"/>
    <mergeCell ref="B37:C37"/>
    <mergeCell ref="E40:E41"/>
    <mergeCell ref="H35:H39"/>
    <mergeCell ref="B17:C18"/>
    <mergeCell ref="F34:G34"/>
  </mergeCells>
  <conditionalFormatting sqref="F13">
    <cfRule type="cellIs" dxfId="182" priority="37" operator="equal">
      <formula>""</formula>
    </cfRule>
    <cfRule type="cellIs" dxfId="181" priority="46" operator="equal">
      <formula>"vyberte okres"</formula>
    </cfRule>
  </conditionalFormatting>
  <conditionalFormatting sqref="G16">
    <cfRule type="cellIs" dxfId="180" priority="45" operator="equal">
      <formula>"duplicita okresov"</formula>
    </cfRule>
  </conditionalFormatting>
  <conditionalFormatting sqref="F26 G24">
    <cfRule type="cellIs" dxfId="179" priority="44" operator="equal">
      <formula>"štandardný výstup je vyplnený na viacerých hárkoch"</formula>
    </cfRule>
  </conditionalFormatting>
  <conditionalFormatting sqref="G36">
    <cfRule type="expression" dxfId="178" priority="36">
      <formula>$I$35=1</formula>
    </cfRule>
    <cfRule type="expression" dxfId="177" priority="42">
      <formula>$J$35=1</formula>
    </cfRule>
  </conditionalFormatting>
  <conditionalFormatting sqref="G38">
    <cfRule type="expression" dxfId="176" priority="35">
      <formula>$I$37=1</formula>
    </cfRule>
    <cfRule type="expression" dxfId="175" priority="41">
      <formula>$J$35=1</formula>
    </cfRule>
  </conditionalFormatting>
  <conditionalFormatting sqref="G40">
    <cfRule type="cellIs" dxfId="174" priority="40" operator="equal">
      <formula>"vyplnte štandardný výstup"</formula>
    </cfRule>
  </conditionalFormatting>
  <conditionalFormatting sqref="G22">
    <cfRule type="cellIs" dxfId="173" priority="34" operator="equal">
      <formula>"nie je vyplnený štandardný výstup po realizácii"</formula>
    </cfRule>
  </conditionalFormatting>
  <conditionalFormatting sqref="G26">
    <cfRule type="cellIs" dxfId="172" priority="11" operator="equal">
      <formula>"nie je vyplnený štandarný výstup pri podaní ŽoNFP"</formula>
    </cfRule>
    <cfRule type="cellIs" dxfId="171" priority="33" operator="equal">
      <formula>"štandardný výstup je vyplnený na viacerých hárkoch"</formula>
    </cfRule>
  </conditionalFormatting>
  <conditionalFormatting sqref="G20">
    <cfRule type="cellIs" dxfId="170" priority="15" operator="equal">
      <formula>"nie je vyplnený štandarný výstup pri podaní ŽoNFP"</formula>
    </cfRule>
    <cfRule type="cellIs" dxfId="169" priority="32" operator="equal">
      <formula>"štandardný výstup je vyplnený na viacerých hárkoch"</formula>
    </cfRule>
  </conditionalFormatting>
  <conditionalFormatting sqref="G29">
    <cfRule type="expression" dxfId="168" priority="26">
      <formula>$J$29=1</formula>
    </cfRule>
    <cfRule type="expression" dxfId="167" priority="31">
      <formula>$J$28=1</formula>
    </cfRule>
  </conditionalFormatting>
  <conditionalFormatting sqref="F22">
    <cfRule type="cellIs" dxfId="166" priority="21" operator="equal">
      <formula>"neuplatnenie bodov"</formula>
    </cfRule>
    <cfRule type="cellIs" dxfId="165" priority="30" operator="equal">
      <formula>"štandardný výstup po zrealizovaní je nižší ako pri podaní ŽoNFP"</formula>
    </cfRule>
  </conditionalFormatting>
  <conditionalFormatting sqref="G28">
    <cfRule type="cellIs" dxfId="164" priority="14" operator="equal">
      <formula>"nie je vyplnený štandarný výstup pri podaní ŽoNFP"</formula>
    </cfRule>
    <cfRule type="cellIs" dxfId="163" priority="29" operator="equal">
      <formula>"štandardný výstup je vyplnený na viacerých hárkoch"</formula>
    </cfRule>
  </conditionalFormatting>
  <conditionalFormatting sqref="G32">
    <cfRule type="expression" dxfId="162" priority="25">
      <formula>$J$30=1</formula>
    </cfRule>
    <cfRule type="expression" dxfId="161" priority="28">
      <formula>$J$32=1</formula>
    </cfRule>
  </conditionalFormatting>
  <conditionalFormatting sqref="G30">
    <cfRule type="cellIs" dxfId="160" priority="27" operator="equal">
      <formula>"výmera pôdy v ANC alebo zraniteľných oblastiach vyššia ako celková výmera"</formula>
    </cfRule>
  </conditionalFormatting>
  <conditionalFormatting sqref="F34:G34">
    <cfRule type="cellIs" dxfId="159" priority="3" operator="equal">
      <formula>"hodnota štandardného výstupu pri predložení ŽoNFP presahuje maximálnu hranicu"</formula>
    </cfRule>
    <cfRule type="cellIs" dxfId="158" priority="4" operator="equal">
      <formula>"hodnota štandardného výstupu pri predložení ŽoNFP nedosahuje minimálnu hranicu"</formula>
    </cfRule>
    <cfRule type="cellIs" dxfId="157" priority="23" operator="equal">
      <formula>"neuplatnenie bodov - vymažte zadané údaje"</formula>
    </cfRule>
    <cfRule type="cellIs" dxfId="156" priority="24" operator="equal">
      <formula>"vyplnte údaje"</formula>
    </cfRule>
  </conditionalFormatting>
  <conditionalFormatting sqref="F39:G39">
    <cfRule type="cellIs" dxfId="155" priority="1" operator="equal">
      <formula>"hodnota štandardného výstupu pri predložení ŽoNFP presahuje maximálnu hranicu"</formula>
    </cfRule>
    <cfRule type="cellIs" dxfId="154" priority="2" operator="equal">
      <formula>"hodnota štandardného výstupu pri predložení ŽoNFP nedosahuje minimálnu hranicu"</formula>
    </cfRule>
    <cfRule type="cellIs" dxfId="153" priority="16" operator="equal">
      <formula>"vyplnte údaje"</formula>
    </cfRule>
    <cfRule type="cellIs" dxfId="152" priority="22" operator="equal">
      <formula>"neuplatnenie bodov - vymažte zadané údaje"</formula>
    </cfRule>
  </conditionalFormatting>
  <conditionalFormatting sqref="G17">
    <cfRule type="cellIs" dxfId="151" priority="19" operator="equal">
      <formula>"neuplatnenie bodov"</formula>
    </cfRule>
  </conditionalFormatting>
  <conditionalFormatting sqref="F26">
    <cfRule type="cellIs" dxfId="150" priority="18" operator="equal">
      <formula>"neuplatnenie bodov"</formula>
    </cfRule>
  </conditionalFormatting>
  <conditionalFormatting sqref="G33">
    <cfRule type="cellIs" dxfId="149" priority="17" operator="equal">
      <formula>"štandardný výstup živočíšnej výroby v ANC alebo zraniteľných oblastiach je vyšší ako celkový"</formula>
    </cfRule>
  </conditionalFormatting>
  <conditionalFormatting sqref="G31">
    <cfRule type="cellIs" dxfId="148" priority="13" operator="equal">
      <formula>"nie je vyplnený štandarný výstup pri podaní ŽoNFP"</formula>
    </cfRule>
  </conditionalFormatting>
  <conditionalFormatting sqref="G24">
    <cfRule type="cellIs" dxfId="147" priority="12" operator="equal">
      <formula>"nie je vyplnený štandarný výstup pri podaní ŽoNFP"</formula>
    </cfRule>
  </conditionalFormatting>
  <conditionalFormatting sqref="A45">
    <cfRule type="cellIs" dxfId="146" priority="9" operator="equal">
      <formula>"hodnota štandardného výstupu pri predložení ŽoNFP nedosahuje minimálnu hranicu"</formula>
    </cfRule>
    <cfRule type="cellIs" dxfId="145" priority="10" operator="equal">
      <formula>"hodnota štandardného výstupu pri predložení ŽoNFP presahuje maximálnu hranicu"</formula>
    </cfRule>
  </conditionalFormatting>
  <conditionalFormatting sqref="F20">
    <cfRule type="cellIs" dxfId="144" priority="7" operator="equal">
      <formula>"hodnota štandardného výstupu pri predložení ŽoNFP nedosahuje minimálnu hranicu"</formula>
    </cfRule>
    <cfRule type="cellIs" dxfId="143" priority="8" operator="equal">
      <formula>"hodnota štandardného výstupu pri predložení ŽoNFP presahuje maximálnu hranicu"</formula>
    </cfRule>
  </conditionalFormatting>
  <conditionalFormatting sqref="F25">
    <cfRule type="cellIs" dxfId="142" priority="5" operator="equal">
      <formula>"hodnota štandardného výstupu pri predložení ŽoNFP presahuje maximálnu hranicu"</formula>
    </cfRule>
    <cfRule type="cellIs" dxfId="141" priority="6" operator="equal">
      <formula>"hodnota štandardného výstupu pri predložení ŽoNFP nedosahuje minimálnu hranicu"</formula>
    </cfRule>
  </conditionalFormatting>
  <dataValidations count="3">
    <dataValidation type="list" allowBlank="1" showInputMessage="1" showErrorMessage="1" sqref="F14:F15">
      <formula1>$M$52:$M$130</formula1>
    </dataValidation>
    <dataValidation type="list" allowBlank="1" showInputMessage="1" showErrorMessage="1" sqref="F13">
      <formula1>$M$51:$M$130</formula1>
    </dataValidation>
    <dataValidation allowBlank="1" showInputMessage="1" showErrorMessage="1" prompt="v prípade straty zadajte záporné číslo" sqref="G38 G36"/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6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0</xdr:rowOff>
                  </from>
                  <to>
                    <xdr:col>5</xdr:col>
                    <xdr:colOff>1085850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0</xdr:rowOff>
                  </from>
                  <to>
                    <xdr:col>5</xdr:col>
                    <xdr:colOff>1085850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Group Box 6">
              <controlPr defaultSize="0" autoFill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104775</xdr:rowOff>
                  </from>
                  <to>
                    <xdr:col>5</xdr:col>
                    <xdr:colOff>1076325</xdr:colOff>
                    <xdr:row>18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466725</xdr:rowOff>
                  </from>
                  <to>
                    <xdr:col>5</xdr:col>
                    <xdr:colOff>752475</xdr:colOff>
                    <xdr:row>18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Group Box 31">
              <controlPr defaultSize="0" autoFill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Option Button 32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142875</xdr:rowOff>
                  </from>
                  <to>
                    <xdr:col>5</xdr:col>
                    <xdr:colOff>1123950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Option Button 33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85725</xdr:rowOff>
                  </from>
                  <to>
                    <xdr:col>5</xdr:col>
                    <xdr:colOff>1123950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Option Button 34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85725</xdr:rowOff>
                  </from>
                  <to>
                    <xdr:col>5</xdr:col>
                    <xdr:colOff>1123950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4" name="Group Box 40">
              <controlPr defaultSize="0" autoFill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5" name="Option Button 41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6" name="Option Button 42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523875</xdr:rowOff>
                  </from>
                  <to>
                    <xdr:col>6</xdr:col>
                    <xdr:colOff>0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Group Box 47">
              <controlPr defaultSize="0" autoFill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Option Button 48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9" name="Option Button 49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2"/>
  <sheetViews>
    <sheetView workbookViewId="0">
      <selection activeCell="J8" sqref="J8"/>
    </sheetView>
  </sheetViews>
  <sheetFormatPr defaultColWidth="9.140625" defaultRowHeight="15" x14ac:dyDescent="0.25"/>
  <cols>
    <col min="1" max="1" width="68.28515625" style="4" bestFit="1" customWidth="1"/>
    <col min="2" max="3" width="11.7109375" style="4" customWidth="1"/>
    <col min="4" max="4" width="62.5703125" style="4" customWidth="1"/>
    <col min="5" max="5" width="14.7109375" style="4" customWidth="1"/>
    <col min="6" max="6" width="15" style="4" customWidth="1"/>
    <col min="7" max="7" width="18.42578125" style="4" customWidth="1"/>
    <col min="8" max="8" width="22.5703125" style="4" customWidth="1"/>
    <col min="9" max="9" width="9.140625" style="4" hidden="1" customWidth="1"/>
    <col min="10" max="10" width="15" style="4" customWidth="1"/>
    <col min="11" max="11" width="18.42578125" style="4" customWidth="1"/>
    <col min="12" max="12" width="18.42578125" style="4" hidden="1" customWidth="1"/>
    <col min="13" max="13" width="9.140625" style="4" hidden="1" customWidth="1"/>
    <col min="14" max="16" width="0" style="4" hidden="1" customWidth="1"/>
    <col min="17" max="16384" width="9.140625" style="4"/>
  </cols>
  <sheetData>
    <row r="1" spans="1:16" x14ac:dyDescent="0.25">
      <c r="A1" s="6" t="s">
        <v>185</v>
      </c>
      <c r="B1" s="6"/>
      <c r="C1" s="6"/>
      <c r="D1" s="6"/>
      <c r="J1" s="109"/>
      <c r="K1" s="111" t="str">
        <f>IF(SUM(I8:I276)=0,"",SUM(I8:I276))</f>
        <v/>
      </c>
    </row>
    <row r="2" spans="1:16" x14ac:dyDescent="0.25">
      <c r="A2" s="6"/>
      <c r="B2" s="6"/>
      <c r="C2" s="6"/>
      <c r="D2" s="6"/>
    </row>
    <row r="3" spans="1:16" x14ac:dyDescent="0.25">
      <c r="A3" s="33" t="s">
        <v>66</v>
      </c>
      <c r="B3" s="223" t="str">
        <f>IF('Bodovacie kritéria'!C5="","",'Bodovacie kritéria'!C5)</f>
        <v/>
      </c>
      <c r="C3" s="223"/>
      <c r="D3" s="223"/>
      <c r="E3" s="223"/>
      <c r="F3" s="223"/>
      <c r="G3" s="223"/>
      <c r="H3" s="223"/>
    </row>
    <row r="4" spans="1:16" x14ac:dyDescent="0.25">
      <c r="A4" s="33" t="s">
        <v>67</v>
      </c>
      <c r="B4" s="219" t="str">
        <f>IF('Bodovacie kritéria'!C6="","",'Bodovacie kritéria'!C6)</f>
        <v/>
      </c>
      <c r="C4" s="220"/>
      <c r="D4" s="220"/>
      <c r="E4" s="220"/>
      <c r="F4" s="220"/>
      <c r="G4" s="221"/>
    </row>
    <row r="6" spans="1:16" ht="63.75" x14ac:dyDescent="0.25">
      <c r="A6" s="17" t="s">
        <v>59</v>
      </c>
      <c r="B6" s="18" t="s">
        <v>57</v>
      </c>
      <c r="C6" s="18" t="s">
        <v>313</v>
      </c>
      <c r="D6" s="18" t="s">
        <v>314</v>
      </c>
      <c r="E6" s="18" t="s">
        <v>58</v>
      </c>
      <c r="F6" s="18" t="s">
        <v>426</v>
      </c>
      <c r="G6" s="18" t="s">
        <v>427</v>
      </c>
      <c r="H6" s="18" t="s">
        <v>175</v>
      </c>
      <c r="I6" s="102" t="s">
        <v>182</v>
      </c>
      <c r="J6" s="18" t="s">
        <v>429</v>
      </c>
      <c r="K6" s="62" t="s">
        <v>428</v>
      </c>
      <c r="L6" s="62" t="s">
        <v>183</v>
      </c>
    </row>
    <row r="7" spans="1:16" ht="15.75" x14ac:dyDescent="0.25">
      <c r="A7" s="7" t="s">
        <v>60</v>
      </c>
      <c r="B7" s="8"/>
      <c r="C7" s="8"/>
      <c r="D7" s="8"/>
      <c r="E7" s="9"/>
      <c r="F7" s="106">
        <f>SUM(F8:F251)</f>
        <v>0</v>
      </c>
      <c r="G7" s="106">
        <f>SUM(G8:G251)</f>
        <v>0</v>
      </c>
      <c r="H7" s="10"/>
      <c r="I7" s="10"/>
      <c r="J7" s="106">
        <f>SUM(J8:J251)</f>
        <v>0</v>
      </c>
      <c r="K7" s="106">
        <f>SUM(K8:K251)</f>
        <v>0</v>
      </c>
      <c r="L7" s="10"/>
    </row>
    <row r="8" spans="1:16" ht="18" customHeight="1" x14ac:dyDescent="0.25">
      <c r="A8" s="13" t="s">
        <v>315</v>
      </c>
      <c r="B8" s="14" t="s">
        <v>53</v>
      </c>
      <c r="C8" s="152">
        <v>116</v>
      </c>
      <c r="D8" s="153" t="s">
        <v>316</v>
      </c>
      <c r="E8" s="28">
        <v>605</v>
      </c>
      <c r="F8" s="20"/>
      <c r="G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" s="60"/>
      <c r="I8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" s="20"/>
      <c r="K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" s="103"/>
      <c r="M8" s="46" t="s">
        <v>85</v>
      </c>
      <c r="O8" s="4">
        <v>0</v>
      </c>
      <c r="P8" s="63">
        <f>IF(AND(O8=1,Tabuľka37[[#This Row],[Dosiahnutý štandardný výstup v čase predloženia ŽoNFP5]]&gt;=0),Tabuľka37[[#This Row],[Dosiahnutý štandardný výstup v čase predloženia ŽoNFP5]],0)</f>
        <v>0</v>
      </c>
    </row>
    <row r="9" spans="1:16" ht="18" customHeight="1" x14ac:dyDescent="0.25">
      <c r="A9" s="13" t="s">
        <v>315</v>
      </c>
      <c r="B9" s="14" t="s">
        <v>53</v>
      </c>
      <c r="C9" s="152">
        <v>102</v>
      </c>
      <c r="D9" s="153" t="s">
        <v>317</v>
      </c>
      <c r="E9" s="28">
        <v>605</v>
      </c>
      <c r="F9" s="20"/>
      <c r="G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" s="60"/>
      <c r="I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" s="20"/>
      <c r="K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" s="103"/>
      <c r="M9" s="46" t="s">
        <v>86</v>
      </c>
      <c r="O9" s="4">
        <v>0</v>
      </c>
      <c r="P9" s="63">
        <f>IF(AND(O9=1,Tabuľka37[[#This Row],[Dosiahnutý štandardný výstup v čase predloženia ŽoNFP5]]&gt;=0),Tabuľka37[[#This Row],[Dosiahnutý štandardný výstup v čase predloženia ŽoNFP5]],0)</f>
        <v>0</v>
      </c>
    </row>
    <row r="10" spans="1:16" ht="18" customHeight="1" x14ac:dyDescent="0.25">
      <c r="A10" s="13" t="s">
        <v>315</v>
      </c>
      <c r="B10" s="14" t="s">
        <v>53</v>
      </c>
      <c r="C10" s="152">
        <v>101</v>
      </c>
      <c r="D10" s="153" t="s">
        <v>318</v>
      </c>
      <c r="E10" s="28">
        <v>605</v>
      </c>
      <c r="F10" s="20"/>
      <c r="G1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" s="60"/>
      <c r="I1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" s="20"/>
      <c r="K1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" s="103"/>
      <c r="M10" s="46" t="s">
        <v>87</v>
      </c>
      <c r="O10" s="4">
        <v>0</v>
      </c>
      <c r="P10" s="63">
        <f>IF(AND(O10=1,Tabuľka37[[#This Row],[Dosiahnutý štandardný výstup v čase predloženia ŽoNFP5]]&gt;=0),Tabuľka37[[#This Row],[Dosiahnutý štandardný výstup v čase predloženia ŽoNFP5]],0)</f>
        <v>0</v>
      </c>
    </row>
    <row r="11" spans="1:16" ht="18" customHeight="1" x14ac:dyDescent="0.25">
      <c r="A11" s="13" t="s">
        <v>4</v>
      </c>
      <c r="B11" s="14" t="s">
        <v>53</v>
      </c>
      <c r="C11" s="152">
        <v>103</v>
      </c>
      <c r="D11" s="153" t="s">
        <v>319</v>
      </c>
      <c r="E11" s="28">
        <v>886</v>
      </c>
      <c r="F11" s="20"/>
      <c r="G1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" s="60"/>
      <c r="I1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" s="20"/>
      <c r="K1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" s="103"/>
      <c r="M11" s="46" t="s">
        <v>88</v>
      </c>
      <c r="O11" s="4">
        <v>0</v>
      </c>
      <c r="P11" s="63">
        <f>IF(AND(O11=1,Tabuľka37[[#This Row],[Dosiahnutý štandardný výstup v čase predloženia ŽoNFP5]]&gt;=0),Tabuľka37[[#This Row],[Dosiahnutý štandardný výstup v čase predloženia ŽoNFP5]],0)</f>
        <v>0</v>
      </c>
    </row>
    <row r="12" spans="1:16" ht="18" customHeight="1" x14ac:dyDescent="0.25">
      <c r="A12" s="13" t="s">
        <v>5</v>
      </c>
      <c r="B12" s="14" t="s">
        <v>53</v>
      </c>
      <c r="C12" s="152">
        <v>104</v>
      </c>
      <c r="D12" s="153" t="s">
        <v>320</v>
      </c>
      <c r="E12" s="28">
        <v>446</v>
      </c>
      <c r="F12" s="20"/>
      <c r="G1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" s="60"/>
      <c r="I1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" s="20"/>
      <c r="K1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" s="103"/>
      <c r="M12" s="46" t="s">
        <v>89</v>
      </c>
      <c r="O12" s="4">
        <v>0</v>
      </c>
      <c r="P12" s="63">
        <f>IF(AND(O12=1,Tabuľka37[[#This Row],[Dosiahnutý štandardný výstup v čase predloženia ŽoNFP5]]&gt;=0),Tabuľka37[[#This Row],[Dosiahnutý štandardný výstup v čase predloženia ŽoNFP5]],0)</f>
        <v>0</v>
      </c>
    </row>
    <row r="13" spans="1:16" ht="18" customHeight="1" x14ac:dyDescent="0.25">
      <c r="A13" s="13" t="s">
        <v>5</v>
      </c>
      <c r="B13" s="14" t="s">
        <v>53</v>
      </c>
      <c r="C13" s="152">
        <v>105</v>
      </c>
      <c r="D13" s="153" t="s">
        <v>321</v>
      </c>
      <c r="E13" s="28">
        <v>446</v>
      </c>
      <c r="F13" s="20"/>
      <c r="G1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" s="60"/>
      <c r="I1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" s="20"/>
      <c r="K1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" s="103"/>
      <c r="M13" s="46" t="s">
        <v>90</v>
      </c>
      <c r="O13" s="4">
        <v>0</v>
      </c>
      <c r="P13" s="63">
        <f>IF(AND(O13=1,Tabuľka37[[#This Row],[Dosiahnutý štandardný výstup v čase predloženia ŽoNFP5]]&gt;=0),Tabuľka37[[#This Row],[Dosiahnutý štandardný výstup v čase predloženia ŽoNFP5]],0)</f>
        <v>0</v>
      </c>
    </row>
    <row r="14" spans="1:16" ht="18" customHeight="1" x14ac:dyDescent="0.25">
      <c r="A14" s="13" t="s">
        <v>6</v>
      </c>
      <c r="B14" s="14" t="s">
        <v>53</v>
      </c>
      <c r="C14" s="152">
        <v>107</v>
      </c>
      <c r="D14" s="153" t="s">
        <v>322</v>
      </c>
      <c r="E14" s="28">
        <v>609</v>
      </c>
      <c r="F14" s="20"/>
      <c r="G1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" s="60"/>
      <c r="I1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" s="20"/>
      <c r="K1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" s="103"/>
      <c r="M14" s="46" t="s">
        <v>91</v>
      </c>
      <c r="O14" s="4">
        <v>0</v>
      </c>
      <c r="P14" s="63">
        <f>IF(AND(O14=1,Tabuľka37[[#This Row],[Dosiahnutý štandardný výstup v čase predloženia ŽoNFP5]]&gt;=0),Tabuľka37[[#This Row],[Dosiahnutý štandardný výstup v čase predloženia ŽoNFP5]],0)</f>
        <v>0</v>
      </c>
    </row>
    <row r="15" spans="1:16" ht="18" customHeight="1" x14ac:dyDescent="0.25">
      <c r="A15" s="13" t="s">
        <v>6</v>
      </c>
      <c r="B15" s="14" t="s">
        <v>53</v>
      </c>
      <c r="C15" s="152">
        <v>106</v>
      </c>
      <c r="D15" s="153" t="s">
        <v>323</v>
      </c>
      <c r="E15" s="28">
        <v>609</v>
      </c>
      <c r="F15" s="20"/>
      <c r="G1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" s="60"/>
      <c r="I1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" s="20"/>
      <c r="K1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" s="103"/>
      <c r="M15" s="46" t="s">
        <v>92</v>
      </c>
      <c r="O15" s="4">
        <v>0</v>
      </c>
      <c r="P15" s="63">
        <f>IF(AND(O15=1,Tabuľka37[[#This Row],[Dosiahnutý štandardný výstup v čase predloženia ŽoNFP5]]&gt;=0),Tabuľka37[[#This Row],[Dosiahnutý štandardný výstup v čase predloženia ŽoNFP5]],0)</f>
        <v>0</v>
      </c>
    </row>
    <row r="16" spans="1:16" ht="18" customHeight="1" x14ac:dyDescent="0.25">
      <c r="A16" s="13" t="s">
        <v>7</v>
      </c>
      <c r="B16" s="14" t="s">
        <v>53</v>
      </c>
      <c r="C16" s="152">
        <v>108</v>
      </c>
      <c r="D16" s="153" t="s">
        <v>324</v>
      </c>
      <c r="E16" s="28">
        <v>304</v>
      </c>
      <c r="F16" s="20"/>
      <c r="G1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" s="60"/>
      <c r="I1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" s="20"/>
      <c r="K1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" s="103"/>
      <c r="M16" s="46"/>
      <c r="O16" s="4">
        <v>0</v>
      </c>
      <c r="P16" s="63">
        <f>IF(AND(O16=1,Tabuľka37[[#This Row],[Dosiahnutý štandardný výstup v čase predloženia ŽoNFP5]]&gt;=0),Tabuľka37[[#This Row],[Dosiahnutý štandardný výstup v čase predloženia ŽoNFP5]],0)</f>
        <v>0</v>
      </c>
    </row>
    <row r="17" spans="1:16" ht="18" customHeight="1" x14ac:dyDescent="0.25">
      <c r="A17" s="13" t="s">
        <v>8</v>
      </c>
      <c r="B17" s="14" t="s">
        <v>53</v>
      </c>
      <c r="C17" s="152">
        <v>109</v>
      </c>
      <c r="D17" s="153" t="s">
        <v>325</v>
      </c>
      <c r="E17" s="28">
        <v>921</v>
      </c>
      <c r="F17" s="20"/>
      <c r="G1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" s="60"/>
      <c r="I1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" s="20"/>
      <c r="K1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" s="103"/>
      <c r="M17" s="46"/>
      <c r="O17" s="4">
        <v>0</v>
      </c>
      <c r="P17" s="63">
        <f>IF(AND(O17=1,Tabuľka37[[#This Row],[Dosiahnutý štandardný výstup v čase predloženia ŽoNFP5]]&gt;=0),Tabuľka37[[#This Row],[Dosiahnutý štandardný výstup v čase predloženia ŽoNFP5]],0)</f>
        <v>0</v>
      </c>
    </row>
    <row r="18" spans="1:16" ht="18" customHeight="1" x14ac:dyDescent="0.25">
      <c r="A18" s="13" t="s">
        <v>9</v>
      </c>
      <c r="B18" s="14" t="s">
        <v>53</v>
      </c>
      <c r="C18" s="152">
        <v>112</v>
      </c>
      <c r="D18" s="153" t="s">
        <v>326</v>
      </c>
      <c r="E18" s="28">
        <v>328</v>
      </c>
      <c r="F18" s="20"/>
      <c r="G1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" s="60"/>
      <c r="I1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" s="20"/>
      <c r="K1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" s="103"/>
      <c r="M18" s="46"/>
      <c r="O18" s="4">
        <v>0</v>
      </c>
      <c r="P18" s="63">
        <f>IF(AND(O18=1,Tabuľka37[[#This Row],[Dosiahnutý štandardný výstup v čase predloženia ŽoNFP5]]&gt;=0),Tabuľka37[[#This Row],[Dosiahnutý štandardný výstup v čase predloženia ŽoNFP5]],0)</f>
        <v>0</v>
      </c>
    </row>
    <row r="19" spans="1:16" ht="18" customHeight="1" x14ac:dyDescent="0.25">
      <c r="A19" s="13" t="s">
        <v>9</v>
      </c>
      <c r="B19" s="14" t="s">
        <v>53</v>
      </c>
      <c r="C19" s="152">
        <v>113</v>
      </c>
      <c r="D19" s="153" t="s">
        <v>327</v>
      </c>
      <c r="E19" s="28">
        <v>328</v>
      </c>
      <c r="F19" s="20"/>
      <c r="G1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" s="60"/>
      <c r="I1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" s="20"/>
      <c r="K1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" s="103"/>
      <c r="M19" s="46"/>
      <c r="O19" s="4">
        <v>0</v>
      </c>
      <c r="P19" s="63">
        <f>IF(AND(O19=1,Tabuľka37[[#This Row],[Dosiahnutý štandardný výstup v čase predloženia ŽoNFP5]]&gt;=0),Tabuľka37[[#This Row],[Dosiahnutý štandardný výstup v čase predloženia ŽoNFP5]],0)</f>
        <v>0</v>
      </c>
    </row>
    <row r="20" spans="1:16" ht="18" customHeight="1" x14ac:dyDescent="0.25">
      <c r="A20" s="13" t="s">
        <v>9</v>
      </c>
      <c r="B20" s="14" t="s">
        <v>53</v>
      </c>
      <c r="C20" s="154">
        <v>114</v>
      </c>
      <c r="D20" s="153" t="s">
        <v>328</v>
      </c>
      <c r="E20" s="28">
        <v>328</v>
      </c>
      <c r="F20" s="20"/>
      <c r="G2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" s="60"/>
      <c r="I2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" s="20"/>
      <c r="K2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" s="103"/>
      <c r="M20" s="46"/>
      <c r="O20" s="4">
        <v>0</v>
      </c>
      <c r="P20" s="63">
        <f>IF(AND(O20=1,Tabuľka37[[#This Row],[Dosiahnutý štandardný výstup v čase predloženia ŽoNFP5]]&gt;=0),Tabuľka37[[#This Row],[Dosiahnutý štandardný výstup v čase predloženia ŽoNFP5]],0)</f>
        <v>0</v>
      </c>
    </row>
    <row r="21" spans="1:16" ht="18" customHeight="1" x14ac:dyDescent="0.25">
      <c r="A21" s="13" t="s">
        <v>9</v>
      </c>
      <c r="B21" s="14" t="s">
        <v>53</v>
      </c>
      <c r="C21" s="152">
        <v>804</v>
      </c>
      <c r="D21" s="153" t="s">
        <v>329</v>
      </c>
      <c r="E21" s="28">
        <v>328</v>
      </c>
      <c r="F21" s="20"/>
      <c r="G2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" s="60"/>
      <c r="I2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" s="20"/>
      <c r="K2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" s="103"/>
      <c r="M21" s="46"/>
      <c r="O21" s="4">
        <v>0</v>
      </c>
      <c r="P21" s="63">
        <f>IF(AND(O21=1,Tabuľka37[[#This Row],[Dosiahnutý štandardný výstup v čase predloženia ŽoNFP5]]&gt;=0),Tabuľka37[[#This Row],[Dosiahnutý štandardný výstup v čase predloženia ŽoNFP5]],0)</f>
        <v>0</v>
      </c>
    </row>
    <row r="22" spans="1:16" ht="18" customHeight="1" x14ac:dyDescent="0.25">
      <c r="A22" s="13" t="s">
        <v>9</v>
      </c>
      <c r="B22" s="14" t="s">
        <v>53</v>
      </c>
      <c r="C22" s="152">
        <v>672</v>
      </c>
      <c r="D22" s="153" t="s">
        <v>330</v>
      </c>
      <c r="E22" s="28">
        <v>328</v>
      </c>
      <c r="F22" s="20"/>
      <c r="G2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" s="60"/>
      <c r="I2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" s="20"/>
      <c r="K2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" s="103"/>
      <c r="M22" s="46"/>
      <c r="O22" s="4">
        <v>0</v>
      </c>
      <c r="P22" s="63">
        <f>IF(AND(O22=1,Tabuľka37[[#This Row],[Dosiahnutý štandardný výstup v čase predloženia ŽoNFP5]]&gt;=0),Tabuľka37[[#This Row],[Dosiahnutý štandardný výstup v čase predloženia ŽoNFP5]],0)</f>
        <v>0</v>
      </c>
    </row>
    <row r="23" spans="1:16" ht="18" customHeight="1" x14ac:dyDescent="0.25">
      <c r="A23" s="13" t="s">
        <v>9</v>
      </c>
      <c r="B23" s="14" t="s">
        <v>53</v>
      </c>
      <c r="C23" s="152">
        <v>665</v>
      </c>
      <c r="D23" s="153" t="s">
        <v>331</v>
      </c>
      <c r="E23" s="28">
        <v>328</v>
      </c>
      <c r="F23" s="20"/>
      <c r="G2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" s="60"/>
      <c r="I2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" s="20"/>
      <c r="K2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" s="103"/>
      <c r="M23" s="46"/>
      <c r="O23" s="4">
        <v>0</v>
      </c>
      <c r="P23" s="63">
        <f>IF(AND(O23=1,Tabuľka37[[#This Row],[Dosiahnutý štandardný výstup v čase predloženia ŽoNFP5]]&gt;=0),Tabuľka37[[#This Row],[Dosiahnutý štandardný výstup v čase predloženia ŽoNFP5]],0)</f>
        <v>0</v>
      </c>
    </row>
    <row r="24" spans="1:16" ht="18" customHeight="1" x14ac:dyDescent="0.25">
      <c r="A24" s="13" t="s">
        <v>10</v>
      </c>
      <c r="B24" s="14" t="s">
        <v>53</v>
      </c>
      <c r="C24" s="152">
        <v>303</v>
      </c>
      <c r="D24" s="153" t="s">
        <v>221</v>
      </c>
      <c r="E24" s="28">
        <v>464</v>
      </c>
      <c r="F24" s="20"/>
      <c r="G2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" s="60"/>
      <c r="I2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" s="20"/>
      <c r="K2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" s="103"/>
      <c r="M24" s="46"/>
      <c r="O24" s="4">
        <v>1</v>
      </c>
      <c r="P24" s="63" t="str">
        <f>IF(AND(O24=1,Tabuľka37[[#This Row],[Dosiahnutý štandardný výstup v čase predloženia ŽoNFP5]]&gt;=0),Tabuľka37[[#This Row],[Dosiahnutý štandardný výstup v čase predloženia ŽoNFP5]],0)</f>
        <v/>
      </c>
    </row>
    <row r="25" spans="1:16" ht="18" customHeight="1" x14ac:dyDescent="0.25">
      <c r="A25" s="13" t="s">
        <v>10</v>
      </c>
      <c r="B25" s="14" t="s">
        <v>53</v>
      </c>
      <c r="C25" s="152">
        <v>812</v>
      </c>
      <c r="D25" s="153" t="s">
        <v>215</v>
      </c>
      <c r="E25" s="28">
        <v>464</v>
      </c>
      <c r="F25" s="20"/>
      <c r="G2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" s="60"/>
      <c r="I2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" s="20"/>
      <c r="K2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" s="103"/>
      <c r="M25" s="46"/>
      <c r="O25" s="4">
        <v>1</v>
      </c>
      <c r="P25" s="63" t="str">
        <f>IF(AND(O25=1,Tabuľka37[[#This Row],[Dosiahnutý štandardný výstup v čase predloženia ŽoNFP5]]&gt;=0),Tabuľka37[[#This Row],[Dosiahnutý štandardný výstup v čase predloženia ŽoNFP5]],0)</f>
        <v/>
      </c>
    </row>
    <row r="26" spans="1:16" ht="18" customHeight="1" x14ac:dyDescent="0.25">
      <c r="A26" s="13" t="s">
        <v>10</v>
      </c>
      <c r="B26" s="14" t="s">
        <v>53</v>
      </c>
      <c r="C26" s="152">
        <v>823</v>
      </c>
      <c r="D26" s="153" t="s">
        <v>217</v>
      </c>
      <c r="E26" s="28">
        <v>464</v>
      </c>
      <c r="F26" s="20"/>
      <c r="G2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" s="60"/>
      <c r="I2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" s="20"/>
      <c r="K2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" s="103"/>
      <c r="M26" s="46"/>
      <c r="O26" s="4">
        <v>1</v>
      </c>
      <c r="P26" s="63" t="str">
        <f>IF(AND(O26=1,Tabuľka37[[#This Row],[Dosiahnutý štandardný výstup v čase predloženia ŽoNFP5]]&gt;=0),Tabuľka37[[#This Row],[Dosiahnutý štandardný výstup v čase predloženia ŽoNFP5]],0)</f>
        <v/>
      </c>
    </row>
    <row r="27" spans="1:16" ht="18" customHeight="1" x14ac:dyDescent="0.25">
      <c r="A27" s="13" t="s">
        <v>10</v>
      </c>
      <c r="B27" s="14" t="s">
        <v>53</v>
      </c>
      <c r="C27" s="152">
        <v>824</v>
      </c>
      <c r="D27" s="153" t="s">
        <v>218</v>
      </c>
      <c r="E27" s="28">
        <v>464</v>
      </c>
      <c r="F27" s="20"/>
      <c r="G2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" s="60"/>
      <c r="I2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" s="20"/>
      <c r="K2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" s="103"/>
      <c r="M27" s="46"/>
      <c r="O27" s="4">
        <v>1</v>
      </c>
      <c r="P27" s="63" t="str">
        <f>IF(AND(O27=1,Tabuľka37[[#This Row],[Dosiahnutý štandardný výstup v čase predloženia ŽoNFP5]]&gt;=0),Tabuľka37[[#This Row],[Dosiahnutý štandardný výstup v čase predloženia ŽoNFP5]],0)</f>
        <v/>
      </c>
    </row>
    <row r="28" spans="1:16" ht="18" customHeight="1" x14ac:dyDescent="0.25">
      <c r="A28" s="13" t="s">
        <v>10</v>
      </c>
      <c r="B28" s="14" t="s">
        <v>53</v>
      </c>
      <c r="C28" s="152">
        <v>825</v>
      </c>
      <c r="D28" s="153" t="s">
        <v>219</v>
      </c>
      <c r="E28" s="28">
        <v>464</v>
      </c>
      <c r="F28" s="20"/>
      <c r="G2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8" s="60"/>
      <c r="I2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8" s="20"/>
      <c r="K2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8" s="103"/>
      <c r="M28" s="46"/>
      <c r="O28" s="4">
        <v>1</v>
      </c>
      <c r="P28" s="63" t="str">
        <f>IF(AND(O28=1,Tabuľka37[[#This Row],[Dosiahnutý štandardný výstup v čase predloženia ŽoNFP5]]&gt;=0),Tabuľka37[[#This Row],[Dosiahnutý štandardný výstup v čase predloženia ŽoNFP5]],0)</f>
        <v/>
      </c>
    </row>
    <row r="29" spans="1:16" ht="18" customHeight="1" x14ac:dyDescent="0.25">
      <c r="A29" s="13" t="s">
        <v>10</v>
      </c>
      <c r="B29" s="14" t="s">
        <v>53</v>
      </c>
      <c r="C29" s="152">
        <v>302</v>
      </c>
      <c r="D29" s="153" t="s">
        <v>220</v>
      </c>
      <c r="E29" s="28">
        <v>464</v>
      </c>
      <c r="F29" s="20"/>
      <c r="G2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9" s="60"/>
      <c r="I2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9" s="20"/>
      <c r="K2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9" s="103"/>
      <c r="M29" s="46"/>
      <c r="O29" s="4">
        <v>1</v>
      </c>
      <c r="P29" s="63" t="str">
        <f>IF(AND(O29=1,Tabuľka37[[#This Row],[Dosiahnutý štandardný výstup v čase predloženia ŽoNFP5]]&gt;=0),Tabuľka37[[#This Row],[Dosiahnutý štandardný výstup v čase predloženia ŽoNFP5]],0)</f>
        <v/>
      </c>
    </row>
    <row r="30" spans="1:16" ht="18" customHeight="1" x14ac:dyDescent="0.25">
      <c r="A30" s="13" t="s">
        <v>10</v>
      </c>
      <c r="B30" s="14" t="s">
        <v>53</v>
      </c>
      <c r="C30" s="152">
        <v>608</v>
      </c>
      <c r="D30" s="153" t="s">
        <v>332</v>
      </c>
      <c r="E30" s="28">
        <v>464</v>
      </c>
      <c r="F30" s="20"/>
      <c r="G3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0" s="60"/>
      <c r="I3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0" s="20"/>
      <c r="K3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0" s="103"/>
      <c r="M30" s="46"/>
      <c r="O30" s="4">
        <v>1</v>
      </c>
      <c r="P30" s="63" t="str">
        <f>IF(AND(O30=1,Tabuľka37[[#This Row],[Dosiahnutý štandardný výstup v čase predloženia ŽoNFP5]]&gt;=0),Tabuľka37[[#This Row],[Dosiahnutý štandardný výstup v čase predloženia ŽoNFP5]],0)</f>
        <v/>
      </c>
    </row>
    <row r="31" spans="1:16" ht="18" customHeight="1" x14ac:dyDescent="0.25">
      <c r="A31" s="13" t="s">
        <v>10</v>
      </c>
      <c r="B31" s="14" t="s">
        <v>53</v>
      </c>
      <c r="C31" s="152">
        <v>735</v>
      </c>
      <c r="D31" s="153" t="s">
        <v>333</v>
      </c>
      <c r="E31" s="28">
        <v>464</v>
      </c>
      <c r="F31" s="20"/>
      <c r="G3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1" s="60"/>
      <c r="I3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1" s="20"/>
      <c r="K3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1" s="103"/>
      <c r="M31" s="46"/>
      <c r="O31" s="4">
        <v>0</v>
      </c>
      <c r="P31" s="63">
        <f>IF(AND(O31=1,Tabuľka37[[#This Row],[Dosiahnutý štandardný výstup v čase predloženia ŽoNFP5]]&gt;=0),Tabuľka37[[#This Row],[Dosiahnutý štandardný výstup v čase predloženia ŽoNFP5]],0)</f>
        <v>0</v>
      </c>
    </row>
    <row r="32" spans="1:16" ht="18" customHeight="1" x14ac:dyDescent="0.25">
      <c r="A32" s="13" t="s">
        <v>10</v>
      </c>
      <c r="B32" s="14" t="s">
        <v>53</v>
      </c>
      <c r="C32" s="152">
        <v>736</v>
      </c>
      <c r="D32" s="153" t="s">
        <v>334</v>
      </c>
      <c r="E32" s="28">
        <v>464</v>
      </c>
      <c r="F32" s="20"/>
      <c r="G3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2" s="60"/>
      <c r="I3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2" s="20"/>
      <c r="K3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2" s="103"/>
      <c r="M32" s="46"/>
      <c r="O32" s="4">
        <v>0</v>
      </c>
      <c r="P32" s="63">
        <f>IF(AND(O32=1,Tabuľka37[[#This Row],[Dosiahnutý štandardný výstup v čase predloženia ŽoNFP5]]&gt;=0),Tabuľka37[[#This Row],[Dosiahnutý štandardný výstup v čase predloženia ŽoNFP5]],0)</f>
        <v>0</v>
      </c>
    </row>
    <row r="33" spans="1:16" ht="18" customHeight="1" x14ac:dyDescent="0.25">
      <c r="A33" s="13" t="s">
        <v>10</v>
      </c>
      <c r="B33" s="14" t="s">
        <v>53</v>
      </c>
      <c r="C33" s="152">
        <v>301</v>
      </c>
      <c r="D33" s="153" t="s">
        <v>335</v>
      </c>
      <c r="E33" s="28">
        <v>464</v>
      </c>
      <c r="F33" s="20"/>
      <c r="G3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3" s="60"/>
      <c r="I3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3" s="20"/>
      <c r="K3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3" s="103"/>
      <c r="M33" s="46"/>
      <c r="O33" s="4">
        <v>1</v>
      </c>
      <c r="P33" s="63" t="str">
        <f>IF(AND(O33=1,Tabuľka37[[#This Row],[Dosiahnutý štandardný výstup v čase predloženia ŽoNFP5]]&gt;=0),Tabuľka37[[#This Row],[Dosiahnutý štandardný výstup v čase predloženia ŽoNFP5]],0)</f>
        <v/>
      </c>
    </row>
    <row r="34" spans="1:16" ht="18" customHeight="1" x14ac:dyDescent="0.25">
      <c r="A34" s="13" t="s">
        <v>10</v>
      </c>
      <c r="B34" s="14" t="s">
        <v>53</v>
      </c>
      <c r="C34" s="152">
        <v>304</v>
      </c>
      <c r="D34" s="153" t="s">
        <v>336</v>
      </c>
      <c r="E34" s="28">
        <v>464</v>
      </c>
      <c r="F34" s="20"/>
      <c r="G3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4" s="60"/>
      <c r="I3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4" s="20"/>
      <c r="K3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4" s="103"/>
      <c r="M34" s="46"/>
      <c r="O34" s="4">
        <v>1</v>
      </c>
      <c r="P34" s="63" t="str">
        <f>IF(AND(O34=1,Tabuľka37[[#This Row],[Dosiahnutý štandardný výstup v čase predloženia ŽoNFP5]]&gt;=0),Tabuľka37[[#This Row],[Dosiahnutý štandardný výstup v čase predloženia ŽoNFP5]],0)</f>
        <v/>
      </c>
    </row>
    <row r="35" spans="1:16" ht="18" customHeight="1" x14ac:dyDescent="0.25">
      <c r="A35" s="13" t="s">
        <v>10</v>
      </c>
      <c r="B35" s="14" t="s">
        <v>53</v>
      </c>
      <c r="C35" s="152">
        <v>664</v>
      </c>
      <c r="D35" s="153" t="s">
        <v>216</v>
      </c>
      <c r="E35" s="28">
        <v>464</v>
      </c>
      <c r="F35" s="20"/>
      <c r="G3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5" s="60"/>
      <c r="I3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5" s="20"/>
      <c r="K3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5" s="103"/>
      <c r="M35" s="46"/>
      <c r="O35" s="4">
        <v>1</v>
      </c>
      <c r="P35" s="63" t="str">
        <f>IF(AND(O35=1,Tabuľka37[[#This Row],[Dosiahnutý štandardný výstup v čase predloženia ŽoNFP5]]&gt;=0),Tabuľka37[[#This Row],[Dosiahnutý štandardný výstup v čase predloženia ŽoNFP5]],0)</f>
        <v/>
      </c>
    </row>
    <row r="36" spans="1:16" ht="18" customHeight="1" x14ac:dyDescent="0.25">
      <c r="A36" s="13" t="s">
        <v>10</v>
      </c>
      <c r="B36" s="14" t="s">
        <v>53</v>
      </c>
      <c r="C36" s="152">
        <v>311</v>
      </c>
      <c r="D36" s="153" t="s">
        <v>337</v>
      </c>
      <c r="E36" s="28">
        <v>464</v>
      </c>
      <c r="F36" s="20"/>
      <c r="G3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6" s="60"/>
      <c r="I3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6" s="20"/>
      <c r="K3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6" s="103"/>
      <c r="M36" s="46"/>
      <c r="O36" s="4">
        <v>1</v>
      </c>
      <c r="P36" s="63" t="str">
        <f>IF(AND(O36=1,Tabuľka37[[#This Row],[Dosiahnutý štandardný výstup v čase predloženia ŽoNFP5]]&gt;=0),Tabuľka37[[#This Row],[Dosiahnutý štandardný výstup v čase predloženia ŽoNFP5]],0)</f>
        <v/>
      </c>
    </row>
    <row r="37" spans="1:16" ht="18" customHeight="1" x14ac:dyDescent="0.25">
      <c r="A37" s="13" t="s">
        <v>10</v>
      </c>
      <c r="B37" s="14" t="s">
        <v>53</v>
      </c>
      <c r="C37" s="152">
        <v>312</v>
      </c>
      <c r="D37" s="153" t="s">
        <v>338</v>
      </c>
      <c r="E37" s="28">
        <v>464</v>
      </c>
      <c r="F37" s="20"/>
      <c r="G3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7" s="60"/>
      <c r="I3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7" s="20"/>
      <c r="K3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7" s="103"/>
      <c r="M37" s="46"/>
      <c r="O37" s="4">
        <v>1</v>
      </c>
      <c r="P37" s="63" t="str">
        <f>IF(AND(O37=1,Tabuľka37[[#This Row],[Dosiahnutý štandardný výstup v čase predloženia ŽoNFP5]]&gt;=0),Tabuľka37[[#This Row],[Dosiahnutý štandardný výstup v čase predloženia ŽoNFP5]],0)</f>
        <v/>
      </c>
    </row>
    <row r="38" spans="1:16" ht="18" customHeight="1" x14ac:dyDescent="0.25">
      <c r="A38" s="13" t="s">
        <v>10</v>
      </c>
      <c r="B38" s="14" t="s">
        <v>53</v>
      </c>
      <c r="C38" s="152">
        <v>313</v>
      </c>
      <c r="D38" s="153" t="s">
        <v>339</v>
      </c>
      <c r="E38" s="28">
        <v>464</v>
      </c>
      <c r="F38" s="20"/>
      <c r="G3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8" s="60"/>
      <c r="I3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8" s="20"/>
      <c r="K3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8" s="103"/>
      <c r="M38" s="46"/>
      <c r="O38" s="4">
        <v>1</v>
      </c>
      <c r="P38" s="63" t="str">
        <f>IF(AND(O38=1,Tabuľka37[[#This Row],[Dosiahnutý štandardný výstup v čase predloženia ŽoNFP5]]&gt;=0),Tabuľka37[[#This Row],[Dosiahnutý štandardný výstup v čase predloženia ŽoNFP5]],0)</f>
        <v/>
      </c>
    </row>
    <row r="39" spans="1:16" ht="18" customHeight="1" x14ac:dyDescent="0.25">
      <c r="A39" s="13" t="s">
        <v>10</v>
      </c>
      <c r="B39" s="14" t="s">
        <v>53</v>
      </c>
      <c r="C39" s="152">
        <v>314</v>
      </c>
      <c r="D39" s="153" t="s">
        <v>340</v>
      </c>
      <c r="E39" s="28">
        <v>464</v>
      </c>
      <c r="F39" s="20"/>
      <c r="G3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9" s="60"/>
      <c r="I3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9" s="20"/>
      <c r="K3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9" s="103"/>
      <c r="M39" s="46"/>
      <c r="O39" s="4">
        <v>0</v>
      </c>
      <c r="P39" s="63">
        <f>IF(AND(O39=1,Tabuľka37[[#This Row],[Dosiahnutý štandardný výstup v čase predloženia ŽoNFP5]]&gt;=0),Tabuľka37[[#This Row],[Dosiahnutý štandardný výstup v čase predloženia ŽoNFP5]],0)</f>
        <v>0</v>
      </c>
    </row>
    <row r="40" spans="1:16" ht="18" customHeight="1" x14ac:dyDescent="0.25">
      <c r="A40" s="13" t="s">
        <v>10</v>
      </c>
      <c r="B40" s="14" t="s">
        <v>53</v>
      </c>
      <c r="C40" s="152">
        <v>309</v>
      </c>
      <c r="D40" s="153" t="s">
        <v>341</v>
      </c>
      <c r="E40" s="28">
        <v>464</v>
      </c>
      <c r="F40" s="20"/>
      <c r="G4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0" s="60"/>
      <c r="I4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0" s="20"/>
      <c r="K4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0" s="103"/>
      <c r="M40" s="46"/>
      <c r="O40" s="4">
        <v>1</v>
      </c>
      <c r="P40" s="63" t="str">
        <f>IF(AND(O40=1,Tabuľka37[[#This Row],[Dosiahnutý štandardný výstup v čase predloženia ŽoNFP5]]&gt;=0),Tabuľka37[[#This Row],[Dosiahnutý štandardný výstup v čase predloženia ŽoNFP5]],0)</f>
        <v/>
      </c>
    </row>
    <row r="41" spans="1:16" ht="18" customHeight="1" x14ac:dyDescent="0.25">
      <c r="A41" s="13" t="s">
        <v>10</v>
      </c>
      <c r="B41" s="14" t="s">
        <v>53</v>
      </c>
      <c r="C41" s="152">
        <v>310</v>
      </c>
      <c r="D41" s="153" t="s">
        <v>342</v>
      </c>
      <c r="E41" s="28">
        <v>464</v>
      </c>
      <c r="F41" s="20"/>
      <c r="G4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1" s="60"/>
      <c r="I4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1" s="20"/>
      <c r="K4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1" s="103"/>
      <c r="M41" s="46"/>
      <c r="O41" s="4">
        <v>1</v>
      </c>
      <c r="P41" s="63" t="str">
        <f>IF(AND(O41=1,Tabuľka37[[#This Row],[Dosiahnutý štandardný výstup v čase predloženia ŽoNFP5]]&gt;=0),Tabuľka37[[#This Row],[Dosiahnutý štandardný výstup v čase predloženia ŽoNFP5]],0)</f>
        <v/>
      </c>
    </row>
    <row r="42" spans="1:16" ht="18" customHeight="1" x14ac:dyDescent="0.25">
      <c r="A42" s="13" t="s">
        <v>10</v>
      </c>
      <c r="B42" s="14" t="s">
        <v>53</v>
      </c>
      <c r="C42" s="152">
        <v>307</v>
      </c>
      <c r="D42" s="153" t="s">
        <v>343</v>
      </c>
      <c r="E42" s="28">
        <v>464</v>
      </c>
      <c r="F42" s="20"/>
      <c r="G4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2" s="60"/>
      <c r="I4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2" s="20"/>
      <c r="K4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2" s="103"/>
      <c r="M42" s="46"/>
      <c r="O42" s="4">
        <v>1</v>
      </c>
      <c r="P42" s="63" t="str">
        <f>IF(AND(O42=1,Tabuľka37[[#This Row],[Dosiahnutý štandardný výstup v čase predloženia ŽoNFP5]]&gt;=0),Tabuľka37[[#This Row],[Dosiahnutý štandardný výstup v čase predloženia ŽoNFP5]],0)</f>
        <v/>
      </c>
    </row>
    <row r="43" spans="1:16" ht="18" customHeight="1" x14ac:dyDescent="0.25">
      <c r="A43" s="13" t="s">
        <v>11</v>
      </c>
      <c r="B43" s="14" t="s">
        <v>53</v>
      </c>
      <c r="C43" s="152">
        <v>828</v>
      </c>
      <c r="D43" s="153" t="s">
        <v>222</v>
      </c>
      <c r="E43" s="28">
        <v>3503</v>
      </c>
      <c r="F43" s="20"/>
      <c r="G4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3" s="60"/>
      <c r="I4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3" s="20"/>
      <c r="K4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3" s="103"/>
      <c r="M43" s="46"/>
      <c r="O43" s="4">
        <v>1</v>
      </c>
      <c r="P43" s="63" t="str">
        <f>IF(AND(O43=1,Tabuľka37[[#This Row],[Dosiahnutý štandardný výstup v čase predloženia ŽoNFP5]]&gt;=0),Tabuľka37[[#This Row],[Dosiahnutý štandardný výstup v čase predloženia ŽoNFP5]],0)</f>
        <v/>
      </c>
    </row>
    <row r="44" spans="1:16" ht="18" customHeight="1" x14ac:dyDescent="0.25">
      <c r="A44" s="13" t="s">
        <v>11</v>
      </c>
      <c r="B44" s="14" t="s">
        <v>53</v>
      </c>
      <c r="C44" s="152">
        <v>829</v>
      </c>
      <c r="D44" s="153" t="s">
        <v>223</v>
      </c>
      <c r="E44" s="28">
        <v>3503</v>
      </c>
      <c r="F44" s="20"/>
      <c r="G4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4" s="60"/>
      <c r="I4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4" s="20"/>
      <c r="K4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4" s="103"/>
      <c r="M44" s="46"/>
      <c r="O44" s="4">
        <v>1</v>
      </c>
      <c r="P44" s="63" t="str">
        <f>IF(AND(O44=1,Tabuľka37[[#This Row],[Dosiahnutý štandardný výstup v čase predloženia ŽoNFP5]]&gt;=0),Tabuľka37[[#This Row],[Dosiahnutý štandardný výstup v čase predloženia ŽoNFP5]],0)</f>
        <v/>
      </c>
    </row>
    <row r="45" spans="1:16" ht="18" customHeight="1" x14ac:dyDescent="0.25">
      <c r="A45" s="13" t="s">
        <v>11</v>
      </c>
      <c r="B45" s="14" t="s">
        <v>53</v>
      </c>
      <c r="C45" s="152">
        <v>827</v>
      </c>
      <c r="D45" s="153" t="s">
        <v>344</v>
      </c>
      <c r="E45" s="28">
        <v>3503</v>
      </c>
      <c r="F45" s="20"/>
      <c r="G4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5" s="60"/>
      <c r="I4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5" s="20"/>
      <c r="K4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5" s="103"/>
      <c r="M45" s="46"/>
      <c r="O45" s="4">
        <v>1</v>
      </c>
      <c r="P45" s="63" t="str">
        <f>IF(AND(O45=1,Tabuľka37[[#This Row],[Dosiahnutý štandardný výstup v čase predloženia ŽoNFP5]]&gt;=0),Tabuľka37[[#This Row],[Dosiahnutý štandardný výstup v čase predloženia ŽoNFP5]],0)</f>
        <v/>
      </c>
    </row>
    <row r="46" spans="1:16" ht="18" customHeight="1" x14ac:dyDescent="0.25">
      <c r="A46" s="13" t="s">
        <v>12</v>
      </c>
      <c r="B46" s="14" t="s">
        <v>53</v>
      </c>
      <c r="C46" s="152">
        <v>616</v>
      </c>
      <c r="D46" s="153" t="s">
        <v>224</v>
      </c>
      <c r="E46" s="28">
        <v>1772</v>
      </c>
      <c r="F46" s="20"/>
      <c r="G4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6" s="60"/>
      <c r="I4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6" s="20"/>
      <c r="K4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6" s="103"/>
      <c r="M46" s="46"/>
      <c r="O46" s="4">
        <v>1</v>
      </c>
      <c r="P46" s="63" t="str">
        <f>IF(AND(O46=1,Tabuľka37[[#This Row],[Dosiahnutý štandardný výstup v čase predloženia ŽoNFP5]]&gt;=0),Tabuľka37[[#This Row],[Dosiahnutý štandardný výstup v čase predloženia ŽoNFP5]],0)</f>
        <v/>
      </c>
    </row>
    <row r="47" spans="1:16" ht="18" customHeight="1" x14ac:dyDescent="0.25">
      <c r="A47" s="13" t="s">
        <v>13</v>
      </c>
      <c r="B47" s="14" t="s">
        <v>53</v>
      </c>
      <c r="C47" s="152">
        <v>638</v>
      </c>
      <c r="D47" s="153" t="s">
        <v>345</v>
      </c>
      <c r="E47" s="28">
        <v>665</v>
      </c>
      <c r="F47" s="20"/>
      <c r="G4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7" s="60"/>
      <c r="I4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7" s="20"/>
      <c r="K4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7" s="103"/>
      <c r="M47" s="46"/>
      <c r="O47" s="4">
        <v>0</v>
      </c>
      <c r="P47" s="63">
        <f>IF(AND(O47=1,Tabuľka37[[#This Row],[Dosiahnutý štandardný výstup v čase predloženia ŽoNFP5]]&gt;=0),Tabuľka37[[#This Row],[Dosiahnutý štandardný výstup v čase predloženia ŽoNFP5]],0)</f>
        <v>0</v>
      </c>
    </row>
    <row r="48" spans="1:16" ht="18" customHeight="1" x14ac:dyDescent="0.25">
      <c r="A48" s="13" t="s">
        <v>13</v>
      </c>
      <c r="B48" s="14" t="s">
        <v>53</v>
      </c>
      <c r="C48" s="152">
        <v>639</v>
      </c>
      <c r="D48" s="153" t="s">
        <v>346</v>
      </c>
      <c r="E48" s="28">
        <v>665</v>
      </c>
      <c r="F48" s="20"/>
      <c r="G4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8" s="60"/>
      <c r="I4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8" s="20"/>
      <c r="K4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8" s="103"/>
      <c r="M48" s="46"/>
      <c r="O48" s="4">
        <v>0</v>
      </c>
      <c r="P48" s="63">
        <f>IF(AND(O48=1,Tabuľka37[[#This Row],[Dosiahnutý štandardný výstup v čase predloženia ŽoNFP5]]&gt;=0),Tabuľka37[[#This Row],[Dosiahnutý štandardný výstup v čase predloženia ŽoNFP5]],0)</f>
        <v>0</v>
      </c>
    </row>
    <row r="49" spans="1:16" ht="18" customHeight="1" x14ac:dyDescent="0.25">
      <c r="A49" s="13" t="s">
        <v>14</v>
      </c>
      <c r="B49" s="14" t="s">
        <v>53</v>
      </c>
      <c r="C49" s="152">
        <v>622</v>
      </c>
      <c r="D49" s="153" t="s">
        <v>214</v>
      </c>
      <c r="E49" s="155" t="s">
        <v>54</v>
      </c>
      <c r="F49" s="155" t="s">
        <v>54</v>
      </c>
      <c r="G49" s="155" t="s">
        <v>54</v>
      </c>
      <c r="H49" s="155" t="s">
        <v>54</v>
      </c>
      <c r="I49" s="155" t="s">
        <v>54</v>
      </c>
      <c r="J49" s="155" t="s">
        <v>54</v>
      </c>
      <c r="K49" s="155" t="s">
        <v>54</v>
      </c>
      <c r="L49" s="103"/>
      <c r="M49" s="46"/>
      <c r="O49" s="4">
        <v>1</v>
      </c>
      <c r="P49" s="63" t="str">
        <f>IF(AND(O49=1,Tabuľka37[[#This Row],[Dosiahnutý štandardný výstup v čase predloženia ŽoNFP5]]&gt;=0),Tabuľka37[[#This Row],[Dosiahnutý štandardný výstup v čase predloženia ŽoNFP5]],0)</f>
        <v>x</v>
      </c>
    </row>
    <row r="50" spans="1:16" ht="18" customHeight="1" x14ac:dyDescent="0.25">
      <c r="A50" s="13" t="s">
        <v>15</v>
      </c>
      <c r="B50" s="14" t="s">
        <v>53</v>
      </c>
      <c r="C50" s="152">
        <v>612</v>
      </c>
      <c r="D50" s="153" t="s">
        <v>347</v>
      </c>
      <c r="E50" s="28">
        <v>941</v>
      </c>
      <c r="F50" s="20"/>
      <c r="G5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0" s="60"/>
      <c r="I5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0" s="20"/>
      <c r="K5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0" s="103"/>
      <c r="M50" s="46"/>
      <c r="O50" s="4">
        <v>0</v>
      </c>
      <c r="P50" s="63">
        <f>IF(AND(O50=1,Tabuľka37[[#This Row],[Dosiahnutý štandardný výstup v čase predloženia ŽoNFP5]]&gt;=0),Tabuľka37[[#This Row],[Dosiahnutý štandardný výstup v čase predloženia ŽoNFP5]],0)</f>
        <v>0</v>
      </c>
    </row>
    <row r="51" spans="1:16" ht="18" customHeight="1" x14ac:dyDescent="0.25">
      <c r="A51" s="13" t="s">
        <v>15</v>
      </c>
      <c r="B51" s="14" t="s">
        <v>53</v>
      </c>
      <c r="C51" s="152">
        <v>201</v>
      </c>
      <c r="D51" s="153" t="s">
        <v>348</v>
      </c>
      <c r="E51" s="28">
        <v>941</v>
      </c>
      <c r="F51" s="20"/>
      <c r="G5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1" s="60"/>
      <c r="I5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1" s="20"/>
      <c r="K5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1" s="103"/>
      <c r="M51" s="46"/>
      <c r="O51" s="4">
        <v>0</v>
      </c>
      <c r="P51" s="63">
        <f>IF(AND(O51=1,Tabuľka37[[#This Row],[Dosiahnutý štandardný výstup v čase predloženia ŽoNFP5]]&gt;=0),Tabuľka37[[#This Row],[Dosiahnutý štandardný výstup v čase predloženia ŽoNFP5]],0)</f>
        <v>0</v>
      </c>
    </row>
    <row r="52" spans="1:16" ht="18" customHeight="1" x14ac:dyDescent="0.25">
      <c r="A52" s="13" t="s">
        <v>15</v>
      </c>
      <c r="B52" s="14" t="s">
        <v>53</v>
      </c>
      <c r="C52" s="152">
        <v>206</v>
      </c>
      <c r="D52" s="153" t="s">
        <v>349</v>
      </c>
      <c r="E52" s="28">
        <v>941</v>
      </c>
      <c r="F52" s="20"/>
      <c r="G5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2" s="60"/>
      <c r="I5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2" s="20"/>
      <c r="K5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2" s="103"/>
      <c r="M52" s="46"/>
      <c r="O52" s="4">
        <v>0</v>
      </c>
      <c r="P52" s="63">
        <f>IF(AND(O52=1,Tabuľka37[[#This Row],[Dosiahnutý štandardný výstup v čase predloženia ŽoNFP5]]&gt;=0),Tabuľka37[[#This Row],[Dosiahnutý štandardný výstup v čase predloženia ŽoNFP5]],0)</f>
        <v>0</v>
      </c>
    </row>
    <row r="53" spans="1:16" ht="18" customHeight="1" x14ac:dyDescent="0.25">
      <c r="A53" s="13" t="s">
        <v>16</v>
      </c>
      <c r="B53" s="14" t="s">
        <v>53</v>
      </c>
      <c r="C53" s="152">
        <v>202</v>
      </c>
      <c r="D53" s="153" t="s">
        <v>350</v>
      </c>
      <c r="E53" s="28">
        <v>614</v>
      </c>
      <c r="F53" s="20"/>
      <c r="G5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3" s="60"/>
      <c r="I5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3" s="20"/>
      <c r="K5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3" s="103"/>
      <c r="M53" s="46"/>
      <c r="O53" s="4">
        <v>0</v>
      </c>
      <c r="P53" s="63">
        <f>IF(AND(O53=1,Tabuľka37[[#This Row],[Dosiahnutý štandardný výstup v čase predloženia ŽoNFP5]]&gt;=0),Tabuľka37[[#This Row],[Dosiahnutý štandardný výstup v čase predloženia ŽoNFP5]],0)</f>
        <v>0</v>
      </c>
    </row>
    <row r="54" spans="1:16" ht="18" customHeight="1" x14ac:dyDescent="0.25">
      <c r="A54" s="13" t="s">
        <v>17</v>
      </c>
      <c r="B54" s="14" t="s">
        <v>53</v>
      </c>
      <c r="C54" s="152">
        <v>204</v>
      </c>
      <c r="D54" s="153" t="s">
        <v>351</v>
      </c>
      <c r="E54" s="28">
        <v>635</v>
      </c>
      <c r="F54" s="20"/>
      <c r="G5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4" s="60"/>
      <c r="I5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4" s="20"/>
      <c r="K5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4" s="103"/>
      <c r="M54" s="46"/>
      <c r="O54" s="4">
        <v>1</v>
      </c>
      <c r="P54" s="63" t="str">
        <f>IF(AND(O54=1,Tabuľka37[[#This Row],[Dosiahnutý štandardný výstup v čase predloženia ŽoNFP5]]&gt;=0),Tabuľka37[[#This Row],[Dosiahnutý štandardný výstup v čase predloženia ŽoNFP5]],0)</f>
        <v/>
      </c>
    </row>
    <row r="55" spans="1:16" ht="18" customHeight="1" x14ac:dyDescent="0.25">
      <c r="A55" s="13" t="s">
        <v>18</v>
      </c>
      <c r="B55" s="14" t="s">
        <v>53</v>
      </c>
      <c r="C55" s="152">
        <v>402</v>
      </c>
      <c r="D55" s="153" t="s">
        <v>352</v>
      </c>
      <c r="E55" s="28">
        <v>416</v>
      </c>
      <c r="F55" s="20"/>
      <c r="G5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5" s="60"/>
      <c r="I5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5" s="20"/>
      <c r="K5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5" s="103"/>
      <c r="M55" s="46"/>
      <c r="O55" s="4">
        <v>1</v>
      </c>
      <c r="P55" s="63" t="str">
        <f>IF(AND(O55=1,Tabuľka37[[#This Row],[Dosiahnutý štandardný výstup v čase predloženia ŽoNFP5]]&gt;=0),Tabuľka37[[#This Row],[Dosiahnutý štandardný výstup v čase predloženia ŽoNFP5]],0)</f>
        <v/>
      </c>
    </row>
    <row r="56" spans="1:16" ht="18" customHeight="1" x14ac:dyDescent="0.25">
      <c r="A56" s="13" t="s">
        <v>19</v>
      </c>
      <c r="B56" s="14" t="s">
        <v>53</v>
      </c>
      <c r="C56" s="152">
        <v>205</v>
      </c>
      <c r="D56" s="153" t="s">
        <v>246</v>
      </c>
      <c r="E56" s="28">
        <v>393</v>
      </c>
      <c r="F56" s="20"/>
      <c r="G5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6" s="60"/>
      <c r="I5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6" s="20"/>
      <c r="K5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6" s="103"/>
      <c r="M56" s="46"/>
      <c r="O56" s="4">
        <v>1</v>
      </c>
      <c r="P56" s="63" t="str">
        <f>IF(AND(O56=1,Tabuľka37[[#This Row],[Dosiahnutý štandardný výstup v čase predloženia ŽoNFP5]]&gt;=0),Tabuľka37[[#This Row],[Dosiahnutý štandardný výstup v čase predloženia ŽoNFP5]],0)</f>
        <v/>
      </c>
    </row>
    <row r="57" spans="1:16" ht="18" customHeight="1" x14ac:dyDescent="0.25">
      <c r="A57" s="13" t="s">
        <v>19</v>
      </c>
      <c r="B57" s="14" t="s">
        <v>53</v>
      </c>
      <c r="C57" s="152">
        <v>609</v>
      </c>
      <c r="D57" s="153" t="s">
        <v>353</v>
      </c>
      <c r="E57" s="28">
        <v>393</v>
      </c>
      <c r="F57" s="20"/>
      <c r="G5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7" s="60"/>
      <c r="I5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7" s="20"/>
      <c r="K5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7" s="103"/>
      <c r="M57" s="46"/>
      <c r="O57" s="4">
        <v>0</v>
      </c>
      <c r="P57" s="63">
        <f>IF(AND(O57=1,Tabuľka37[[#This Row],[Dosiahnutý štandardný výstup v čase predloženia ŽoNFP5]]&gt;=0),Tabuľka37[[#This Row],[Dosiahnutý štandardný výstup v čase predloženia ŽoNFP5]],0)</f>
        <v>0</v>
      </c>
    </row>
    <row r="58" spans="1:16" ht="18" customHeight="1" x14ac:dyDescent="0.25">
      <c r="A58" s="13" t="s">
        <v>20</v>
      </c>
      <c r="B58" s="14" t="s">
        <v>53</v>
      </c>
      <c r="C58" s="152">
        <v>401</v>
      </c>
      <c r="D58" s="153" t="s">
        <v>354</v>
      </c>
      <c r="E58" s="28">
        <v>428</v>
      </c>
      <c r="F58" s="20"/>
      <c r="G5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8" s="60"/>
      <c r="I5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8" s="20"/>
      <c r="K5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8" s="103"/>
      <c r="M58" s="46"/>
      <c r="O58" s="4">
        <v>1</v>
      </c>
      <c r="P58" s="63" t="str">
        <f>IF(AND(O58=1,Tabuľka37[[#This Row],[Dosiahnutý štandardný výstup v čase predloženia ŽoNFP5]]&gt;=0),Tabuľka37[[#This Row],[Dosiahnutý štandardný výstup v čase predloženia ŽoNFP5]],0)</f>
        <v/>
      </c>
    </row>
    <row r="59" spans="1:16" ht="18" customHeight="1" x14ac:dyDescent="0.25">
      <c r="A59" s="13" t="s">
        <v>21</v>
      </c>
      <c r="B59" s="14" t="s">
        <v>53</v>
      </c>
      <c r="C59" s="152">
        <v>722</v>
      </c>
      <c r="D59" s="153" t="s">
        <v>355</v>
      </c>
      <c r="E59" s="28">
        <v>1</v>
      </c>
      <c r="F59" s="20"/>
      <c r="G5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9" s="60"/>
      <c r="I5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9" s="20"/>
      <c r="K5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9" s="103"/>
      <c r="M59" s="46"/>
      <c r="O59" s="4">
        <v>1</v>
      </c>
      <c r="P59" s="63" t="str">
        <f>IF(AND(O59=1,Tabuľka37[[#This Row],[Dosiahnutý štandardný výstup v čase predloženia ŽoNFP5]]&gt;=0),Tabuľka37[[#This Row],[Dosiahnutý štandardný výstup v čase predloženia ŽoNFP5]],0)</f>
        <v/>
      </c>
    </row>
    <row r="60" spans="1:16" ht="18" customHeight="1" x14ac:dyDescent="0.25">
      <c r="A60" s="13" t="s">
        <v>22</v>
      </c>
      <c r="B60" s="14" t="s">
        <v>53</v>
      </c>
      <c r="C60" s="152">
        <v>631</v>
      </c>
      <c r="D60" s="153" t="s">
        <v>247</v>
      </c>
      <c r="E60" s="28">
        <v>812</v>
      </c>
      <c r="F60" s="20"/>
      <c r="G6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0" s="60"/>
      <c r="I6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0" s="20"/>
      <c r="K6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0" s="103"/>
      <c r="M60" s="46"/>
      <c r="O60" s="4">
        <v>1</v>
      </c>
      <c r="P60" s="63" t="str">
        <f>IF(AND(O60=1,Tabuľka37[[#This Row],[Dosiahnutý štandardný výstup v čase predloženia ŽoNFP5]]&gt;=0),Tabuľka37[[#This Row],[Dosiahnutý štandardný výstup v čase predloženia ŽoNFP5]],0)</f>
        <v/>
      </c>
    </row>
    <row r="61" spans="1:16" ht="18" customHeight="1" x14ac:dyDescent="0.25">
      <c r="A61" s="13" t="s">
        <v>22</v>
      </c>
      <c r="B61" s="14" t="s">
        <v>53</v>
      </c>
      <c r="C61" s="152">
        <v>644</v>
      </c>
      <c r="D61" s="153" t="s">
        <v>248</v>
      </c>
      <c r="E61" s="28">
        <v>812</v>
      </c>
      <c r="F61" s="20"/>
      <c r="G6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1" s="60"/>
      <c r="I6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1" s="20"/>
      <c r="K6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1" s="103"/>
      <c r="M61" s="46"/>
      <c r="O61" s="4">
        <v>1</v>
      </c>
      <c r="P61" s="63" t="str">
        <f>IF(AND(O61=1,Tabuľka37[[#This Row],[Dosiahnutý štandardný výstup v čase predloženia ŽoNFP5]]&gt;=0),Tabuľka37[[#This Row],[Dosiahnutý štandardný výstup v čase predloženia ŽoNFP5]],0)</f>
        <v/>
      </c>
    </row>
    <row r="62" spans="1:16" ht="18" customHeight="1" x14ac:dyDescent="0.25">
      <c r="A62" s="13" t="s">
        <v>22</v>
      </c>
      <c r="B62" s="14" t="s">
        <v>53</v>
      </c>
      <c r="C62" s="152">
        <v>645</v>
      </c>
      <c r="D62" s="153" t="s">
        <v>249</v>
      </c>
      <c r="E62" s="28">
        <v>812</v>
      </c>
      <c r="F62" s="20"/>
      <c r="G6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2" s="60"/>
      <c r="I6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2" s="20"/>
      <c r="K6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2" s="103"/>
      <c r="M62" s="46"/>
      <c r="O62" s="4">
        <v>1</v>
      </c>
      <c r="P62" s="63" t="str">
        <f>IF(AND(O62=1,Tabuľka37[[#This Row],[Dosiahnutý štandardný výstup v čase predloženia ŽoNFP5]]&gt;=0),Tabuľka37[[#This Row],[Dosiahnutý štandardný výstup v čase predloženia ŽoNFP5]],0)</f>
        <v/>
      </c>
    </row>
    <row r="63" spans="1:16" ht="18" customHeight="1" x14ac:dyDescent="0.25">
      <c r="A63" s="13" t="s">
        <v>22</v>
      </c>
      <c r="B63" s="14" t="s">
        <v>53</v>
      </c>
      <c r="C63" s="152">
        <v>646</v>
      </c>
      <c r="D63" s="153" t="s">
        <v>250</v>
      </c>
      <c r="E63" s="28">
        <v>812</v>
      </c>
      <c r="F63" s="20"/>
      <c r="G6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3" s="60"/>
      <c r="I6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3" s="20"/>
      <c r="K6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3" s="103"/>
      <c r="M63" s="46"/>
      <c r="O63" s="4">
        <v>1</v>
      </c>
      <c r="P63" s="63" t="str">
        <f>IF(AND(O63=1,Tabuľka37[[#This Row],[Dosiahnutý štandardný výstup v čase predloženia ŽoNFP5]]&gt;=0),Tabuľka37[[#This Row],[Dosiahnutý štandardný výstup v čase predloženia ŽoNFP5]],0)</f>
        <v/>
      </c>
    </row>
    <row r="64" spans="1:16" ht="18" customHeight="1" x14ac:dyDescent="0.25">
      <c r="A64" s="13" t="s">
        <v>22</v>
      </c>
      <c r="B64" s="14" t="s">
        <v>53</v>
      </c>
      <c r="C64" s="152">
        <v>647</v>
      </c>
      <c r="D64" s="153" t="s">
        <v>251</v>
      </c>
      <c r="E64" s="28">
        <v>812</v>
      </c>
      <c r="F64" s="20"/>
      <c r="G6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4" s="60"/>
      <c r="I6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4" s="20"/>
      <c r="K6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4" s="103"/>
      <c r="M64" s="46"/>
      <c r="O64" s="4">
        <v>1</v>
      </c>
      <c r="P64" s="63" t="str">
        <f>IF(AND(O64=1,Tabuľka37[[#This Row],[Dosiahnutý štandardný výstup v čase predloženia ŽoNFP5]]&gt;=0),Tabuľka37[[#This Row],[Dosiahnutý štandardný výstup v čase predloženia ŽoNFP5]],0)</f>
        <v/>
      </c>
    </row>
    <row r="65" spans="1:16" ht="18" customHeight="1" x14ac:dyDescent="0.25">
      <c r="A65" s="13" t="s">
        <v>22</v>
      </c>
      <c r="B65" s="14" t="s">
        <v>53</v>
      </c>
      <c r="C65" s="152">
        <v>648</v>
      </c>
      <c r="D65" s="153" t="s">
        <v>252</v>
      </c>
      <c r="E65" s="28">
        <v>812</v>
      </c>
      <c r="F65" s="20"/>
      <c r="G6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5" s="60"/>
      <c r="I6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5" s="20"/>
      <c r="K6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5" s="103"/>
      <c r="M65" s="46"/>
      <c r="O65" s="4">
        <v>1</v>
      </c>
      <c r="P65" s="63" t="str">
        <f>IF(AND(O65=1,Tabuľka37[[#This Row],[Dosiahnutý štandardný výstup v čase predloženia ŽoNFP5]]&gt;=0),Tabuľka37[[#This Row],[Dosiahnutý štandardný výstup v čase predloženia ŽoNFP5]],0)</f>
        <v/>
      </c>
    </row>
    <row r="66" spans="1:16" ht="18" customHeight="1" x14ac:dyDescent="0.25">
      <c r="A66" s="13" t="s">
        <v>22</v>
      </c>
      <c r="B66" s="14" t="s">
        <v>53</v>
      </c>
      <c r="C66" s="152">
        <v>677</v>
      </c>
      <c r="D66" s="153" t="s">
        <v>253</v>
      </c>
      <c r="E66" s="28">
        <v>812</v>
      </c>
      <c r="F66" s="20"/>
      <c r="G6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6" s="60"/>
      <c r="I6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6" s="20"/>
      <c r="K6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6" s="103"/>
      <c r="M66" s="46"/>
      <c r="O66" s="4">
        <v>0</v>
      </c>
      <c r="P66" s="63">
        <f>IF(AND(O66=1,Tabuľka37[[#This Row],[Dosiahnutý štandardný výstup v čase predloženia ŽoNFP5]]&gt;=0),Tabuľka37[[#This Row],[Dosiahnutý štandardný výstup v čase predloženia ŽoNFP5]],0)</f>
        <v>0</v>
      </c>
    </row>
    <row r="67" spans="1:16" ht="18" customHeight="1" x14ac:dyDescent="0.25">
      <c r="A67" s="13" t="s">
        <v>22</v>
      </c>
      <c r="B67" s="14" t="s">
        <v>53</v>
      </c>
      <c r="C67" s="152">
        <v>649</v>
      </c>
      <c r="D67" s="153" t="s">
        <v>254</v>
      </c>
      <c r="E67" s="28">
        <v>812</v>
      </c>
      <c r="F67" s="20"/>
      <c r="G6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7" s="60"/>
      <c r="I6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7" s="20"/>
      <c r="K6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7" s="103"/>
      <c r="M67" s="46"/>
      <c r="O67" s="4">
        <v>1</v>
      </c>
      <c r="P67" s="63" t="str">
        <f>IF(AND(O67=1,Tabuľka37[[#This Row],[Dosiahnutý štandardný výstup v čase predloženia ŽoNFP5]]&gt;=0),Tabuľka37[[#This Row],[Dosiahnutý štandardný výstup v čase predloženia ŽoNFP5]],0)</f>
        <v/>
      </c>
    </row>
    <row r="68" spans="1:16" ht="18" customHeight="1" x14ac:dyDescent="0.25">
      <c r="A68" s="13" t="s">
        <v>22</v>
      </c>
      <c r="B68" s="14" t="s">
        <v>53</v>
      </c>
      <c r="C68" s="152">
        <v>650</v>
      </c>
      <c r="D68" s="153" t="s">
        <v>255</v>
      </c>
      <c r="E68" s="28">
        <v>812</v>
      </c>
      <c r="F68" s="20"/>
      <c r="G6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8" s="60"/>
      <c r="I6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8" s="20"/>
      <c r="K6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8" s="103"/>
      <c r="M68" s="46"/>
      <c r="O68" s="4">
        <v>1</v>
      </c>
      <c r="P68" s="63" t="str">
        <f>IF(AND(O68=1,Tabuľka37[[#This Row],[Dosiahnutý štandardný výstup v čase predloženia ŽoNFP5]]&gt;=0),Tabuľka37[[#This Row],[Dosiahnutý štandardný výstup v čase predloženia ŽoNFP5]],0)</f>
        <v/>
      </c>
    </row>
    <row r="69" spans="1:16" ht="18" customHeight="1" x14ac:dyDescent="0.25">
      <c r="A69" s="13" t="s">
        <v>22</v>
      </c>
      <c r="B69" s="14" t="s">
        <v>53</v>
      </c>
      <c r="C69" s="152">
        <v>819</v>
      </c>
      <c r="D69" s="153" t="s">
        <v>256</v>
      </c>
      <c r="E69" s="28">
        <v>812</v>
      </c>
      <c r="F69" s="20"/>
      <c r="G6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9" s="60"/>
      <c r="I6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9" s="20"/>
      <c r="K6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9" s="103"/>
      <c r="M69" s="46"/>
      <c r="O69" s="4">
        <v>1</v>
      </c>
      <c r="P69" s="63" t="str">
        <f>IF(AND(O69=1,Tabuľka37[[#This Row],[Dosiahnutý štandardný výstup v čase predloženia ŽoNFP5]]&gt;=0),Tabuľka37[[#This Row],[Dosiahnutý štandardný výstup v čase predloženia ŽoNFP5]],0)</f>
        <v/>
      </c>
    </row>
    <row r="70" spans="1:16" ht="18" customHeight="1" x14ac:dyDescent="0.25">
      <c r="A70" s="13" t="s">
        <v>22</v>
      </c>
      <c r="B70" s="14" t="s">
        <v>53</v>
      </c>
      <c r="C70" s="152">
        <v>675</v>
      </c>
      <c r="D70" s="153" t="s">
        <v>356</v>
      </c>
      <c r="E70" s="28">
        <v>812</v>
      </c>
      <c r="F70" s="20"/>
      <c r="G7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0" s="60"/>
      <c r="I7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0" s="20"/>
      <c r="K7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0" s="103"/>
      <c r="M70" s="46"/>
      <c r="O70" s="4">
        <v>1</v>
      </c>
      <c r="P70" s="63" t="str">
        <f>IF(AND(O70=1,Tabuľka37[[#This Row],[Dosiahnutý štandardný výstup v čase predloženia ŽoNFP5]]&gt;=0),Tabuľka37[[#This Row],[Dosiahnutý štandardný výstup v čase predloženia ŽoNFP5]],0)</f>
        <v/>
      </c>
    </row>
    <row r="71" spans="1:16" ht="18" customHeight="1" x14ac:dyDescent="0.25">
      <c r="A71" s="13" t="s">
        <v>22</v>
      </c>
      <c r="B71" s="14" t="s">
        <v>53</v>
      </c>
      <c r="C71" s="152">
        <v>674</v>
      </c>
      <c r="D71" s="153" t="s">
        <v>257</v>
      </c>
      <c r="E71" s="28">
        <v>812</v>
      </c>
      <c r="F71" s="20"/>
      <c r="G7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1" s="60"/>
      <c r="I7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1" s="20"/>
      <c r="K7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1" s="103"/>
      <c r="M71" s="46"/>
      <c r="O71" s="4">
        <v>1</v>
      </c>
      <c r="P71" s="63" t="str">
        <f>IF(AND(O71=1,Tabuľka37[[#This Row],[Dosiahnutý štandardný výstup v čase predloženia ŽoNFP5]]&gt;=0),Tabuľka37[[#This Row],[Dosiahnutý štandardný výstup v čase predloženia ŽoNFP5]],0)</f>
        <v/>
      </c>
    </row>
    <row r="72" spans="1:16" ht="18" customHeight="1" x14ac:dyDescent="0.25">
      <c r="A72" s="13" t="s">
        <v>22</v>
      </c>
      <c r="B72" s="14" t="s">
        <v>53</v>
      </c>
      <c r="C72" s="152">
        <v>821</v>
      </c>
      <c r="D72" s="153" t="s">
        <v>258</v>
      </c>
      <c r="E72" s="28">
        <v>812</v>
      </c>
      <c r="F72" s="20"/>
      <c r="G7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2" s="60"/>
      <c r="I7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2" s="20"/>
      <c r="K7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2" s="103"/>
      <c r="M72" s="46"/>
      <c r="O72" s="4">
        <v>1</v>
      </c>
      <c r="P72" s="63" t="str">
        <f>IF(AND(O72=1,Tabuľka37[[#This Row],[Dosiahnutý štandardný výstup v čase predloženia ŽoNFP5]]&gt;=0),Tabuľka37[[#This Row],[Dosiahnutý štandardný výstup v čase predloženia ŽoNFP5]],0)</f>
        <v/>
      </c>
    </row>
    <row r="73" spans="1:16" ht="18" customHeight="1" x14ac:dyDescent="0.25">
      <c r="A73" s="13" t="s">
        <v>22</v>
      </c>
      <c r="B73" s="14" t="s">
        <v>53</v>
      </c>
      <c r="C73" s="152">
        <v>671</v>
      </c>
      <c r="D73" s="153" t="s">
        <v>357</v>
      </c>
      <c r="E73" s="28">
        <v>812</v>
      </c>
      <c r="F73" s="20"/>
      <c r="G7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3" s="60"/>
      <c r="I7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3" s="20"/>
      <c r="K7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3" s="103"/>
      <c r="M73" s="46"/>
      <c r="O73" s="4">
        <v>1</v>
      </c>
      <c r="P73" s="63" t="str">
        <f>IF(AND(O73=1,Tabuľka37[[#This Row],[Dosiahnutý štandardný výstup v čase predloženia ŽoNFP5]]&gt;=0),Tabuľka37[[#This Row],[Dosiahnutý štandardný výstup v čase predloženia ŽoNFP5]],0)</f>
        <v/>
      </c>
    </row>
    <row r="74" spans="1:16" ht="18" customHeight="1" x14ac:dyDescent="0.25">
      <c r="A74" s="13" t="s">
        <v>22</v>
      </c>
      <c r="B74" s="14" t="s">
        <v>53</v>
      </c>
      <c r="C74" s="152">
        <v>658</v>
      </c>
      <c r="D74" s="153" t="s">
        <v>358</v>
      </c>
      <c r="E74" s="28">
        <v>812</v>
      </c>
      <c r="F74" s="20"/>
      <c r="G7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4" s="60"/>
      <c r="I7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4" s="20"/>
      <c r="K7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4" s="103"/>
      <c r="M74" s="46"/>
      <c r="O74" s="4">
        <v>0</v>
      </c>
      <c r="P74" s="63">
        <f>IF(AND(O74=1,Tabuľka37[[#This Row],[Dosiahnutý štandardný výstup v čase predloženia ŽoNFP5]]&gt;=0),Tabuľka37[[#This Row],[Dosiahnutý štandardný výstup v čase predloženia ŽoNFP5]],0)</f>
        <v>0</v>
      </c>
    </row>
    <row r="75" spans="1:16" ht="18" customHeight="1" x14ac:dyDescent="0.25">
      <c r="A75" s="13" t="s">
        <v>22</v>
      </c>
      <c r="B75" s="14" t="s">
        <v>53</v>
      </c>
      <c r="C75" s="152">
        <v>620</v>
      </c>
      <c r="D75" s="153" t="s">
        <v>359</v>
      </c>
      <c r="E75" s="28">
        <v>812</v>
      </c>
      <c r="F75" s="20"/>
      <c r="G7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5" s="60"/>
      <c r="I7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5" s="20"/>
      <c r="K7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5" s="103"/>
      <c r="M75" s="46"/>
      <c r="O75" s="4">
        <v>1</v>
      </c>
      <c r="P75" s="63" t="str">
        <f>IF(AND(O75=1,Tabuľka37[[#This Row],[Dosiahnutý štandardný výstup v čase predloženia ŽoNFP5]]&gt;=0),Tabuľka37[[#This Row],[Dosiahnutý štandardný výstup v čase predloženia ŽoNFP5]],0)</f>
        <v/>
      </c>
    </row>
    <row r="76" spans="1:16" ht="18" customHeight="1" x14ac:dyDescent="0.25">
      <c r="A76" s="13" t="s">
        <v>22</v>
      </c>
      <c r="B76" s="14" t="s">
        <v>53</v>
      </c>
      <c r="C76" s="152">
        <v>619</v>
      </c>
      <c r="D76" s="153" t="s">
        <v>259</v>
      </c>
      <c r="E76" s="28">
        <v>812</v>
      </c>
      <c r="F76" s="20"/>
      <c r="G7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6" s="60"/>
      <c r="I7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6" s="20"/>
      <c r="K7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6" s="103"/>
      <c r="M76" s="46"/>
      <c r="O76" s="4">
        <v>1</v>
      </c>
      <c r="P76" s="63" t="str">
        <f>IF(AND(O76=1,Tabuľka37[[#This Row],[Dosiahnutý štandardný výstup v čase predloženia ŽoNFP5]]&gt;=0),Tabuľka37[[#This Row],[Dosiahnutý štandardný výstup v čase predloženia ŽoNFP5]],0)</f>
        <v/>
      </c>
    </row>
    <row r="77" spans="1:16" ht="18" customHeight="1" x14ac:dyDescent="0.25">
      <c r="A77" s="13" t="s">
        <v>22</v>
      </c>
      <c r="B77" s="14" t="s">
        <v>53</v>
      </c>
      <c r="C77" s="152">
        <v>621</v>
      </c>
      <c r="D77" s="153" t="s">
        <v>360</v>
      </c>
      <c r="E77" s="28">
        <v>812</v>
      </c>
      <c r="F77" s="20"/>
      <c r="G7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7" s="60"/>
      <c r="I7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7" s="20"/>
      <c r="K7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7" s="103"/>
      <c r="M77" s="46"/>
      <c r="O77" s="4">
        <v>1</v>
      </c>
      <c r="P77" s="63" t="str">
        <f>IF(AND(O77=1,Tabuľka37[[#This Row],[Dosiahnutý štandardný výstup v čase predloženia ŽoNFP5]]&gt;=0),Tabuľka37[[#This Row],[Dosiahnutý štandardný výstup v čase predloženia ŽoNFP5]],0)</f>
        <v/>
      </c>
    </row>
    <row r="78" spans="1:16" ht="18" customHeight="1" x14ac:dyDescent="0.25">
      <c r="A78" s="13" t="s">
        <v>22</v>
      </c>
      <c r="B78" s="14" t="s">
        <v>53</v>
      </c>
      <c r="C78" s="152">
        <v>678</v>
      </c>
      <c r="D78" s="153" t="s">
        <v>361</v>
      </c>
      <c r="E78" s="28">
        <v>812</v>
      </c>
      <c r="F78" s="20"/>
      <c r="G7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8" s="60"/>
      <c r="I7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8" s="20"/>
      <c r="K7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8" s="103"/>
      <c r="M78" s="46"/>
      <c r="O78" s="4">
        <v>0</v>
      </c>
      <c r="P78" s="63">
        <f>IF(AND(O78=1,Tabuľka37[[#This Row],[Dosiahnutý štandardný výstup v čase predloženia ŽoNFP5]]&gt;=0),Tabuľka37[[#This Row],[Dosiahnutý štandardný výstup v čase predloženia ŽoNFP5]],0)</f>
        <v>0</v>
      </c>
    </row>
    <row r="79" spans="1:16" ht="18" customHeight="1" x14ac:dyDescent="0.25">
      <c r="A79" s="13" t="s">
        <v>22</v>
      </c>
      <c r="B79" s="14" t="s">
        <v>53</v>
      </c>
      <c r="C79" s="152">
        <v>803</v>
      </c>
      <c r="D79" s="153" t="s">
        <v>288</v>
      </c>
      <c r="E79" s="28">
        <v>812</v>
      </c>
      <c r="F79" s="20"/>
      <c r="G7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9" s="60"/>
      <c r="I7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9" s="20"/>
      <c r="K7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9" s="103"/>
      <c r="M79" s="46"/>
      <c r="O79" s="4">
        <v>1</v>
      </c>
      <c r="P79" s="63" t="str">
        <f>IF(AND(O79=1,Tabuľka37[[#This Row],[Dosiahnutý štandardný výstup v čase predloženia ŽoNFP5]]&gt;=0),Tabuľka37[[#This Row],[Dosiahnutý štandardný výstup v čase predloženia ŽoNFP5]],0)</f>
        <v/>
      </c>
    </row>
    <row r="80" spans="1:16" ht="18" customHeight="1" x14ac:dyDescent="0.25">
      <c r="A80" s="13" t="s">
        <v>22</v>
      </c>
      <c r="B80" s="14" t="s">
        <v>53</v>
      </c>
      <c r="C80" s="152">
        <v>625</v>
      </c>
      <c r="D80" s="153" t="s">
        <v>260</v>
      </c>
      <c r="E80" s="28">
        <v>812</v>
      </c>
      <c r="F80" s="20"/>
      <c r="G8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0" s="60"/>
      <c r="I8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0" s="20"/>
      <c r="K8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0" s="103"/>
      <c r="M80" s="46"/>
      <c r="O80" s="4">
        <v>1</v>
      </c>
      <c r="P80" s="63" t="str">
        <f>IF(AND(O80=1,Tabuľka37[[#This Row],[Dosiahnutý štandardný výstup v čase predloženia ŽoNFP5]]&gt;=0),Tabuľka37[[#This Row],[Dosiahnutý štandardný výstup v čase predloženia ŽoNFP5]],0)</f>
        <v/>
      </c>
    </row>
    <row r="81" spans="1:16" ht="18" customHeight="1" x14ac:dyDescent="0.25">
      <c r="A81" s="13" t="s">
        <v>23</v>
      </c>
      <c r="B81" s="14" t="s">
        <v>53</v>
      </c>
      <c r="C81" s="152">
        <v>670</v>
      </c>
      <c r="D81" s="153" t="s">
        <v>362</v>
      </c>
      <c r="E81" s="28">
        <v>812</v>
      </c>
      <c r="F81" s="20"/>
      <c r="G8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1" s="60"/>
      <c r="I8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1" s="20"/>
      <c r="K8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1" s="103"/>
      <c r="M81" s="46"/>
      <c r="O81" s="4">
        <v>0</v>
      </c>
      <c r="P81" s="63">
        <f>IF(AND(O81=1,Tabuľka37[[#This Row],[Dosiahnutý štandardný výstup v čase predloženia ŽoNFP5]]&gt;=0),Tabuľka37[[#This Row],[Dosiahnutý štandardný výstup v čase predloženia ŽoNFP5]],0)</f>
        <v>0</v>
      </c>
    </row>
    <row r="82" spans="1:16" ht="18" customHeight="1" x14ac:dyDescent="0.25">
      <c r="A82" s="13" t="s">
        <v>23</v>
      </c>
      <c r="B82" s="14" t="s">
        <v>53</v>
      </c>
      <c r="C82" s="152">
        <v>668</v>
      </c>
      <c r="D82" s="153" t="s">
        <v>363</v>
      </c>
      <c r="E82" s="28">
        <v>812</v>
      </c>
      <c r="F82" s="20"/>
      <c r="G8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2" s="60"/>
      <c r="I8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2" s="20"/>
      <c r="K8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2" s="103"/>
      <c r="M82" s="46"/>
      <c r="O82" s="4">
        <v>0</v>
      </c>
      <c r="P82" s="63">
        <f>IF(AND(O82=1,Tabuľka37[[#This Row],[Dosiahnutý štandardný výstup v čase predloženia ŽoNFP5]]&gt;=0),Tabuľka37[[#This Row],[Dosiahnutý štandardný výstup v čase predloženia ŽoNFP5]],0)</f>
        <v>0</v>
      </c>
    </row>
    <row r="83" spans="1:16" ht="18" customHeight="1" x14ac:dyDescent="0.25">
      <c r="A83" s="13" t="s">
        <v>23</v>
      </c>
      <c r="B83" s="14" t="s">
        <v>53</v>
      </c>
      <c r="C83" s="152">
        <v>505</v>
      </c>
      <c r="D83" s="153" t="s">
        <v>364</v>
      </c>
      <c r="E83" s="28">
        <v>812</v>
      </c>
      <c r="F83" s="20"/>
      <c r="G8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3" s="60"/>
      <c r="I8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3" s="20"/>
      <c r="K8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3" s="103"/>
      <c r="M83" s="46"/>
      <c r="O83" s="4">
        <v>0</v>
      </c>
      <c r="P83" s="63">
        <f>IF(AND(O83=1,Tabuľka37[[#This Row],[Dosiahnutý štandardný výstup v čase predloženia ŽoNFP5]]&gt;=0),Tabuľka37[[#This Row],[Dosiahnutý štandardný výstup v čase predloženia ŽoNFP5]],0)</f>
        <v>0</v>
      </c>
    </row>
    <row r="84" spans="1:16" ht="18" customHeight="1" x14ac:dyDescent="0.25">
      <c r="A84" s="13" t="s">
        <v>365</v>
      </c>
      <c r="B84" s="14" t="s">
        <v>53</v>
      </c>
      <c r="C84" s="152">
        <v>627</v>
      </c>
      <c r="D84" s="153" t="s">
        <v>261</v>
      </c>
      <c r="E84" s="28">
        <v>3901</v>
      </c>
      <c r="F84" s="20"/>
      <c r="G8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4" s="60"/>
      <c r="I8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4" s="20"/>
      <c r="K8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4" s="103"/>
      <c r="M84" s="46"/>
      <c r="O84" s="4">
        <v>0</v>
      </c>
      <c r="P84" s="63">
        <f>IF(AND(O84=1,Tabuľka37[[#This Row],[Dosiahnutý štandardný výstup v čase predloženia ŽoNFP5]]&gt;=0),Tabuľka37[[#This Row],[Dosiahnutý štandardný výstup v čase predloženia ŽoNFP5]],0)</f>
        <v>0</v>
      </c>
    </row>
    <row r="85" spans="1:16" ht="18" customHeight="1" x14ac:dyDescent="0.25">
      <c r="A85" s="13" t="s">
        <v>365</v>
      </c>
      <c r="B85" s="14" t="s">
        <v>53</v>
      </c>
      <c r="C85" s="152">
        <v>626</v>
      </c>
      <c r="D85" s="153" t="s">
        <v>262</v>
      </c>
      <c r="E85" s="28">
        <v>3901</v>
      </c>
      <c r="F85" s="20"/>
      <c r="G8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5" s="60"/>
      <c r="I8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5" s="20"/>
      <c r="K8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5" s="103"/>
      <c r="M85" s="46"/>
      <c r="O85" s="4">
        <v>0</v>
      </c>
      <c r="P85" s="63">
        <f>IF(AND(O85=1,Tabuľka37[[#This Row],[Dosiahnutý štandardný výstup v čase predloženia ŽoNFP5]]&gt;=0),Tabuľka37[[#This Row],[Dosiahnutý štandardný výstup v čase predloženia ŽoNFP5]],0)</f>
        <v>0</v>
      </c>
    </row>
    <row r="86" spans="1:16" ht="18" customHeight="1" x14ac:dyDescent="0.25">
      <c r="A86" s="13" t="s">
        <v>365</v>
      </c>
      <c r="B86" s="14" t="s">
        <v>53</v>
      </c>
      <c r="C86" s="152">
        <v>712</v>
      </c>
      <c r="D86" s="153" t="s">
        <v>263</v>
      </c>
      <c r="E86" s="28">
        <v>3901</v>
      </c>
      <c r="F86" s="20"/>
      <c r="G8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6" s="60"/>
      <c r="I8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6" s="20"/>
      <c r="K8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6" s="103"/>
      <c r="M86" s="46"/>
      <c r="O86" s="4">
        <v>1</v>
      </c>
      <c r="P86" s="63" t="str">
        <f>IF(AND(O86=1,Tabuľka37[[#This Row],[Dosiahnutý štandardný výstup v čase predloženia ŽoNFP5]]&gt;=0),Tabuľka37[[#This Row],[Dosiahnutý štandardný výstup v čase predloženia ŽoNFP5]],0)</f>
        <v/>
      </c>
    </row>
    <row r="87" spans="1:16" ht="18" customHeight="1" x14ac:dyDescent="0.25">
      <c r="A87" s="13" t="s">
        <v>365</v>
      </c>
      <c r="B87" s="14" t="s">
        <v>53</v>
      </c>
      <c r="C87" s="152">
        <v>818</v>
      </c>
      <c r="D87" s="153" t="s">
        <v>264</v>
      </c>
      <c r="E87" s="28">
        <v>3901</v>
      </c>
      <c r="F87" s="20"/>
      <c r="G8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7" s="60"/>
      <c r="I8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7" s="20"/>
      <c r="K8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7" s="103"/>
      <c r="M87" s="46"/>
      <c r="O87" s="4">
        <v>1</v>
      </c>
      <c r="P87" s="63" t="str">
        <f>IF(AND(O87=1,Tabuľka37[[#This Row],[Dosiahnutý štandardný výstup v čase predloženia ŽoNFP5]]&gt;=0),Tabuľka37[[#This Row],[Dosiahnutý štandardný výstup v čase predloženia ŽoNFP5]],0)</f>
        <v/>
      </c>
    </row>
    <row r="88" spans="1:16" ht="18" customHeight="1" x14ac:dyDescent="0.25">
      <c r="A88" s="13" t="s">
        <v>365</v>
      </c>
      <c r="B88" s="14" t="s">
        <v>53</v>
      </c>
      <c r="C88" s="152">
        <v>703</v>
      </c>
      <c r="D88" s="153" t="s">
        <v>265</v>
      </c>
      <c r="E88" s="28">
        <v>3901</v>
      </c>
      <c r="F88" s="20"/>
      <c r="G8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8" s="60"/>
      <c r="I8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8" s="20"/>
      <c r="K8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8" s="103"/>
      <c r="M88" s="46"/>
      <c r="O88" s="4">
        <v>1</v>
      </c>
      <c r="P88" s="63" t="str">
        <f>IF(AND(O88=1,Tabuľka37[[#This Row],[Dosiahnutý štandardný výstup v čase predloženia ŽoNFP5]]&gt;=0),Tabuľka37[[#This Row],[Dosiahnutý štandardný výstup v čase predloženia ŽoNFP5]],0)</f>
        <v/>
      </c>
    </row>
    <row r="89" spans="1:16" ht="18" customHeight="1" x14ac:dyDescent="0.25">
      <c r="A89" s="13" t="s">
        <v>365</v>
      </c>
      <c r="B89" s="14" t="s">
        <v>53</v>
      </c>
      <c r="C89" s="152">
        <v>731</v>
      </c>
      <c r="D89" s="153" t="s">
        <v>269</v>
      </c>
      <c r="E89" s="28">
        <v>3901</v>
      </c>
      <c r="F89" s="20"/>
      <c r="G8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9" s="60"/>
      <c r="I8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9" s="20"/>
      <c r="K8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9" s="103"/>
      <c r="M89" s="46"/>
      <c r="O89" s="4">
        <v>1</v>
      </c>
      <c r="P89" s="63" t="str">
        <f>IF(AND(O89=1,Tabuľka37[[#This Row],[Dosiahnutý štandardný výstup v čase predloženia ŽoNFP5]]&gt;=0),Tabuľka37[[#This Row],[Dosiahnutý štandardný výstup v čase predloženia ŽoNFP5]],0)</f>
        <v/>
      </c>
    </row>
    <row r="90" spans="1:16" ht="18" customHeight="1" x14ac:dyDescent="0.25">
      <c r="A90" s="13" t="s">
        <v>365</v>
      </c>
      <c r="B90" s="14" t="s">
        <v>53</v>
      </c>
      <c r="C90" s="152">
        <v>704</v>
      </c>
      <c r="D90" s="153" t="s">
        <v>266</v>
      </c>
      <c r="E90" s="28">
        <v>3901</v>
      </c>
      <c r="F90" s="20"/>
      <c r="G9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0" s="60"/>
      <c r="I9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0" s="20"/>
      <c r="K9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0" s="103"/>
      <c r="M90" s="46"/>
      <c r="O90" s="4">
        <v>1</v>
      </c>
      <c r="P90" s="63" t="str">
        <f>IF(AND(O90=1,Tabuľka37[[#This Row],[Dosiahnutý štandardný výstup v čase predloženia ŽoNFP5]]&gt;=0),Tabuľka37[[#This Row],[Dosiahnutý štandardný výstup v čase predloženia ŽoNFP5]],0)</f>
        <v/>
      </c>
    </row>
    <row r="91" spans="1:16" ht="18" customHeight="1" x14ac:dyDescent="0.25">
      <c r="A91" s="13" t="s">
        <v>365</v>
      </c>
      <c r="B91" s="14" t="s">
        <v>53</v>
      </c>
      <c r="C91" s="152">
        <v>732</v>
      </c>
      <c r="D91" s="153" t="s">
        <v>270</v>
      </c>
      <c r="E91" s="28">
        <v>3901</v>
      </c>
      <c r="F91" s="20"/>
      <c r="G9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1" s="60"/>
      <c r="I9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1" s="20"/>
      <c r="K9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1" s="103"/>
      <c r="M91" s="46"/>
      <c r="O91" s="4">
        <v>1</v>
      </c>
      <c r="P91" s="63" t="str">
        <f>IF(AND(O91=1,Tabuľka37[[#This Row],[Dosiahnutý štandardný výstup v čase predloženia ŽoNFP5]]&gt;=0),Tabuľka37[[#This Row],[Dosiahnutý štandardný výstup v čase predloženia ŽoNFP5]],0)</f>
        <v/>
      </c>
    </row>
    <row r="92" spans="1:16" ht="18" customHeight="1" x14ac:dyDescent="0.25">
      <c r="A92" s="13" t="s">
        <v>365</v>
      </c>
      <c r="B92" s="14" t="s">
        <v>53</v>
      </c>
      <c r="C92" s="152">
        <v>705</v>
      </c>
      <c r="D92" s="153" t="s">
        <v>267</v>
      </c>
      <c r="E92" s="28">
        <v>3901</v>
      </c>
      <c r="F92" s="20"/>
      <c r="G9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2" s="60"/>
      <c r="I9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2" s="20"/>
      <c r="K9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2" s="103"/>
      <c r="M92" s="46"/>
      <c r="O92" s="4">
        <v>1</v>
      </c>
      <c r="P92" s="63" t="str">
        <f>IF(AND(O92=1,Tabuľka37[[#This Row],[Dosiahnutý štandardný výstup v čase predloženia ŽoNFP5]]&gt;=0),Tabuľka37[[#This Row],[Dosiahnutý štandardný výstup v čase predloženia ŽoNFP5]],0)</f>
        <v/>
      </c>
    </row>
    <row r="93" spans="1:16" ht="18" customHeight="1" x14ac:dyDescent="0.25">
      <c r="A93" s="13" t="s">
        <v>365</v>
      </c>
      <c r="B93" s="14" t="s">
        <v>53</v>
      </c>
      <c r="C93" s="152">
        <v>733</v>
      </c>
      <c r="D93" s="153" t="s">
        <v>271</v>
      </c>
      <c r="E93" s="28">
        <v>3901</v>
      </c>
      <c r="F93" s="20"/>
      <c r="G9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3" s="60"/>
      <c r="I9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3" s="20"/>
      <c r="K9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3" s="103"/>
      <c r="M93" s="46"/>
      <c r="O93" s="4">
        <v>1</v>
      </c>
      <c r="P93" s="63" t="str">
        <f>IF(AND(O93=1,Tabuľka37[[#This Row],[Dosiahnutý štandardný výstup v čase predloženia ŽoNFP5]]&gt;=0),Tabuľka37[[#This Row],[Dosiahnutý štandardný výstup v čase predloženia ŽoNFP5]],0)</f>
        <v/>
      </c>
    </row>
    <row r="94" spans="1:16" ht="18" customHeight="1" x14ac:dyDescent="0.25">
      <c r="A94" s="13" t="s">
        <v>365</v>
      </c>
      <c r="B94" s="14" t="s">
        <v>53</v>
      </c>
      <c r="C94" s="152">
        <v>706</v>
      </c>
      <c r="D94" s="153" t="s">
        <v>268</v>
      </c>
      <c r="E94" s="28">
        <v>3901</v>
      </c>
      <c r="F94" s="20"/>
      <c r="G9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4" s="60"/>
      <c r="I9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4" s="20"/>
      <c r="K9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4" s="103"/>
      <c r="M94" s="46"/>
      <c r="O94" s="4">
        <v>1</v>
      </c>
      <c r="P94" s="63" t="str">
        <f>IF(AND(O94=1,Tabuľka37[[#This Row],[Dosiahnutý štandardný výstup v čase predloženia ŽoNFP5]]&gt;=0),Tabuľka37[[#This Row],[Dosiahnutý štandardný výstup v čase predloženia ŽoNFP5]],0)</f>
        <v/>
      </c>
    </row>
    <row r="95" spans="1:16" ht="18" customHeight="1" x14ac:dyDescent="0.25">
      <c r="A95" s="13" t="s">
        <v>365</v>
      </c>
      <c r="B95" s="14" t="s">
        <v>53</v>
      </c>
      <c r="C95" s="152">
        <v>734</v>
      </c>
      <c r="D95" s="153" t="s">
        <v>272</v>
      </c>
      <c r="E95" s="28">
        <v>3901</v>
      </c>
      <c r="F95" s="20"/>
      <c r="G9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5" s="60"/>
      <c r="I9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5" s="20"/>
      <c r="K9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5" s="103"/>
      <c r="M95" s="46"/>
      <c r="O95" s="4">
        <v>1</v>
      </c>
      <c r="P95" s="63" t="str">
        <f>IF(AND(O95=1,Tabuľka37[[#This Row],[Dosiahnutý štandardný výstup v čase predloženia ŽoNFP5]]&gt;=0),Tabuľka37[[#This Row],[Dosiahnutý štandardný výstup v čase predloženia ŽoNFP5]],0)</f>
        <v/>
      </c>
    </row>
    <row r="96" spans="1:16" ht="18" customHeight="1" x14ac:dyDescent="0.25">
      <c r="A96" s="13" t="s">
        <v>365</v>
      </c>
      <c r="B96" s="14" t="s">
        <v>53</v>
      </c>
      <c r="C96" s="152">
        <v>715</v>
      </c>
      <c r="D96" s="153" t="s">
        <v>225</v>
      </c>
      <c r="E96" s="28">
        <v>3901</v>
      </c>
      <c r="F96" s="20"/>
      <c r="G9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6" s="60"/>
      <c r="I9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6" s="20"/>
      <c r="K9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6" s="103"/>
      <c r="M96" s="46"/>
      <c r="O96" s="4">
        <v>1</v>
      </c>
      <c r="P96" s="63" t="str">
        <f>IF(AND(O96=1,Tabuľka37[[#This Row],[Dosiahnutý štandardný výstup v čase predloženia ŽoNFP5]]&gt;=0),Tabuľka37[[#This Row],[Dosiahnutý štandardný výstup v čase predloženia ŽoNFP5]],0)</f>
        <v/>
      </c>
    </row>
    <row r="97" spans="1:16" ht="18" customHeight="1" x14ac:dyDescent="0.25">
      <c r="A97" s="13" t="s">
        <v>365</v>
      </c>
      <c r="B97" s="14" t="s">
        <v>53</v>
      </c>
      <c r="C97" s="152">
        <v>808</v>
      </c>
      <c r="D97" s="153" t="s">
        <v>226</v>
      </c>
      <c r="E97" s="28">
        <v>3901</v>
      </c>
      <c r="F97" s="20"/>
      <c r="G9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7" s="60"/>
      <c r="I9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7" s="20"/>
      <c r="K9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7" s="103"/>
      <c r="M97" s="46"/>
      <c r="O97" s="4">
        <v>1</v>
      </c>
      <c r="P97" s="63" t="str">
        <f>IF(AND(O97=1,Tabuľka37[[#This Row],[Dosiahnutý štandardný výstup v čase predloženia ŽoNFP5]]&gt;=0),Tabuľka37[[#This Row],[Dosiahnutý štandardný výstup v čase predloženia ŽoNFP5]],0)</f>
        <v/>
      </c>
    </row>
    <row r="98" spans="1:16" ht="18" customHeight="1" x14ac:dyDescent="0.25">
      <c r="A98" s="13" t="s">
        <v>365</v>
      </c>
      <c r="B98" s="14" t="s">
        <v>53</v>
      </c>
      <c r="C98" s="152">
        <v>727</v>
      </c>
      <c r="D98" s="153" t="s">
        <v>273</v>
      </c>
      <c r="E98" s="28">
        <v>3901</v>
      </c>
      <c r="F98" s="20"/>
      <c r="G9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8" s="60"/>
      <c r="I9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8" s="20"/>
      <c r="K9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8" s="103"/>
      <c r="M98" s="46"/>
      <c r="O98" s="4">
        <v>1</v>
      </c>
      <c r="P98" s="63" t="str">
        <f>IF(AND(O98=1,Tabuľka37[[#This Row],[Dosiahnutý štandardný výstup v čase predloženia ŽoNFP5]]&gt;=0),Tabuľka37[[#This Row],[Dosiahnutý štandardný výstup v čase predloženia ŽoNFP5]],0)</f>
        <v/>
      </c>
    </row>
    <row r="99" spans="1:16" ht="18" customHeight="1" x14ac:dyDescent="0.25">
      <c r="A99" s="13" t="s">
        <v>365</v>
      </c>
      <c r="B99" s="14" t="s">
        <v>53</v>
      </c>
      <c r="C99" s="152">
        <v>728</v>
      </c>
      <c r="D99" s="153" t="s">
        <v>274</v>
      </c>
      <c r="E99" s="28">
        <v>3901</v>
      </c>
      <c r="F99" s="20"/>
      <c r="G9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9" s="60"/>
      <c r="I9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9" s="20"/>
      <c r="K9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9" s="103"/>
      <c r="M99" s="46"/>
      <c r="O99" s="4">
        <v>1</v>
      </c>
      <c r="P99" s="63" t="str">
        <f>IF(AND(O99=1,Tabuľka37[[#This Row],[Dosiahnutý štandardný výstup v čase predloženia ŽoNFP5]]&gt;=0),Tabuľka37[[#This Row],[Dosiahnutý štandardný výstup v čase predloženia ŽoNFP5]],0)</f>
        <v/>
      </c>
    </row>
    <row r="100" spans="1:16" ht="18" customHeight="1" x14ac:dyDescent="0.25">
      <c r="A100" s="13" t="s">
        <v>365</v>
      </c>
      <c r="B100" s="14" t="s">
        <v>53</v>
      </c>
      <c r="C100" s="152">
        <v>815</v>
      </c>
      <c r="D100" s="153" t="s">
        <v>275</v>
      </c>
      <c r="E100" s="28">
        <v>3901</v>
      </c>
      <c r="F100" s="20"/>
      <c r="G10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0" s="60"/>
      <c r="I10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0" s="20"/>
      <c r="K10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0" s="103"/>
      <c r="M100" s="46"/>
      <c r="O100" s="4">
        <v>1</v>
      </c>
      <c r="P100" s="63" t="str">
        <f>IF(AND(O100=1,Tabuľka37[[#This Row],[Dosiahnutý štandardný výstup v čase predloženia ŽoNFP5]]&gt;=0),Tabuľka37[[#This Row],[Dosiahnutý štandardný výstup v čase predloženia ŽoNFP5]],0)</f>
        <v/>
      </c>
    </row>
    <row r="101" spans="1:16" ht="18" customHeight="1" x14ac:dyDescent="0.25">
      <c r="A101" s="13" t="s">
        <v>365</v>
      </c>
      <c r="B101" s="14" t="s">
        <v>53</v>
      </c>
      <c r="C101" s="152">
        <v>701</v>
      </c>
      <c r="D101" s="153" t="s">
        <v>276</v>
      </c>
      <c r="E101" s="28">
        <v>3901</v>
      </c>
      <c r="F101" s="20"/>
      <c r="G10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1" s="60"/>
      <c r="I10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1" s="20"/>
      <c r="K10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1" s="103"/>
      <c r="M101" s="46"/>
      <c r="O101" s="4">
        <v>1</v>
      </c>
      <c r="P101" s="63" t="str">
        <f>IF(AND(O101=1,Tabuľka37[[#This Row],[Dosiahnutý štandardný výstup v čase predloženia ŽoNFP5]]&gt;=0),Tabuľka37[[#This Row],[Dosiahnutý štandardný výstup v čase predloženia ŽoNFP5]],0)</f>
        <v/>
      </c>
    </row>
    <row r="102" spans="1:16" ht="18" customHeight="1" x14ac:dyDescent="0.25">
      <c r="A102" s="13" t="s">
        <v>365</v>
      </c>
      <c r="B102" s="14" t="s">
        <v>53</v>
      </c>
      <c r="C102" s="152">
        <v>740</v>
      </c>
      <c r="D102" s="153" t="s">
        <v>277</v>
      </c>
      <c r="E102" s="28">
        <v>3901</v>
      </c>
      <c r="F102" s="20"/>
      <c r="G10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2" s="60"/>
      <c r="I10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2" s="20"/>
      <c r="K10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2" s="103"/>
      <c r="M102" s="46"/>
      <c r="O102" s="4">
        <v>1</v>
      </c>
      <c r="P102" s="63" t="str">
        <f>IF(AND(O102=1,Tabuľka37[[#This Row],[Dosiahnutý štandardný výstup v čase predloženia ŽoNFP5]]&gt;=0),Tabuľka37[[#This Row],[Dosiahnutý štandardný výstup v čase predloženia ŽoNFP5]],0)</f>
        <v/>
      </c>
    </row>
    <row r="103" spans="1:16" ht="18" customHeight="1" x14ac:dyDescent="0.25">
      <c r="A103" s="13" t="s">
        <v>365</v>
      </c>
      <c r="B103" s="14" t="s">
        <v>53</v>
      </c>
      <c r="C103" s="152">
        <v>741</v>
      </c>
      <c r="D103" s="153" t="s">
        <v>278</v>
      </c>
      <c r="E103" s="28">
        <v>3901</v>
      </c>
      <c r="F103" s="20"/>
      <c r="G10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3" s="60"/>
      <c r="I10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3" s="20"/>
      <c r="K10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3" s="103"/>
      <c r="M103" s="46"/>
      <c r="O103" s="4">
        <v>1</v>
      </c>
      <c r="P103" s="63" t="str">
        <f>IF(AND(O103=1,Tabuľka37[[#This Row],[Dosiahnutý štandardný výstup v čase predloženia ŽoNFP5]]&gt;=0),Tabuľka37[[#This Row],[Dosiahnutý štandardný výstup v čase predloženia ŽoNFP5]],0)</f>
        <v/>
      </c>
    </row>
    <row r="104" spans="1:16" ht="18" customHeight="1" x14ac:dyDescent="0.25">
      <c r="A104" s="13" t="s">
        <v>365</v>
      </c>
      <c r="B104" s="14" t="s">
        <v>53</v>
      </c>
      <c r="C104" s="152">
        <v>742</v>
      </c>
      <c r="D104" s="153" t="s">
        <v>279</v>
      </c>
      <c r="E104" s="28">
        <v>3901</v>
      </c>
      <c r="F104" s="20"/>
      <c r="G10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4" s="60"/>
      <c r="I10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4" s="20"/>
      <c r="K10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4" s="103"/>
      <c r="M104" s="46"/>
      <c r="O104" s="4">
        <v>1</v>
      </c>
      <c r="P104" s="63" t="str">
        <f>IF(AND(O104=1,Tabuľka37[[#This Row],[Dosiahnutý štandardný výstup v čase predloženia ŽoNFP5]]&gt;=0),Tabuľka37[[#This Row],[Dosiahnutý štandardný výstup v čase predloženia ŽoNFP5]],0)</f>
        <v/>
      </c>
    </row>
    <row r="105" spans="1:16" ht="18" customHeight="1" x14ac:dyDescent="0.25">
      <c r="A105" s="13" t="s">
        <v>365</v>
      </c>
      <c r="B105" s="14" t="s">
        <v>53</v>
      </c>
      <c r="C105" s="152">
        <v>743</v>
      </c>
      <c r="D105" s="153" t="s">
        <v>280</v>
      </c>
      <c r="E105" s="28">
        <v>3901</v>
      </c>
      <c r="F105" s="20"/>
      <c r="G10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5" s="60"/>
      <c r="I10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5" s="20"/>
      <c r="K10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5" s="103"/>
      <c r="M105" s="46"/>
      <c r="O105" s="4">
        <v>1</v>
      </c>
      <c r="P105" s="63" t="str">
        <f>IF(AND(O105=1,Tabuľka37[[#This Row],[Dosiahnutý štandardný výstup v čase predloženia ŽoNFP5]]&gt;=0),Tabuľka37[[#This Row],[Dosiahnutý štandardný výstup v čase predloženia ŽoNFP5]],0)</f>
        <v/>
      </c>
    </row>
    <row r="106" spans="1:16" ht="18" customHeight="1" x14ac:dyDescent="0.25">
      <c r="A106" s="13" t="s">
        <v>365</v>
      </c>
      <c r="B106" s="14" t="s">
        <v>53</v>
      </c>
      <c r="C106" s="152">
        <v>809</v>
      </c>
      <c r="D106" s="153" t="s">
        <v>281</v>
      </c>
      <c r="E106" s="28">
        <v>3901</v>
      </c>
      <c r="F106" s="20"/>
      <c r="G10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6" s="60"/>
      <c r="I10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6" s="20"/>
      <c r="K10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6" s="103"/>
      <c r="M106" s="46"/>
      <c r="O106" s="4">
        <v>1</v>
      </c>
      <c r="P106" s="63" t="str">
        <f>IF(AND(O106=1,Tabuľka37[[#This Row],[Dosiahnutý štandardný výstup v čase predloženia ŽoNFP5]]&gt;=0),Tabuľka37[[#This Row],[Dosiahnutý štandardný výstup v čase predloženia ŽoNFP5]],0)</f>
        <v/>
      </c>
    </row>
    <row r="107" spans="1:16" ht="18" customHeight="1" x14ac:dyDescent="0.25">
      <c r="A107" s="13" t="s">
        <v>365</v>
      </c>
      <c r="B107" s="14" t="s">
        <v>53</v>
      </c>
      <c r="C107" s="152">
        <v>810</v>
      </c>
      <c r="D107" s="153" t="s">
        <v>282</v>
      </c>
      <c r="E107" s="28">
        <v>3901</v>
      </c>
      <c r="F107" s="20"/>
      <c r="G10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7" s="60"/>
      <c r="I10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7" s="20"/>
      <c r="K10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7" s="103"/>
      <c r="M107" s="46"/>
      <c r="O107" s="4">
        <v>1</v>
      </c>
      <c r="P107" s="63" t="str">
        <f>IF(AND(O107=1,Tabuľka37[[#This Row],[Dosiahnutý štandardný výstup v čase predloženia ŽoNFP5]]&gt;=0),Tabuľka37[[#This Row],[Dosiahnutý štandardný výstup v čase predloženia ŽoNFP5]],0)</f>
        <v/>
      </c>
    </row>
    <row r="108" spans="1:16" ht="18" customHeight="1" x14ac:dyDescent="0.25">
      <c r="A108" s="13" t="s">
        <v>365</v>
      </c>
      <c r="B108" s="14" t="s">
        <v>53</v>
      </c>
      <c r="C108" s="152">
        <v>702</v>
      </c>
      <c r="D108" s="153" t="s">
        <v>283</v>
      </c>
      <c r="E108" s="28">
        <v>3901</v>
      </c>
      <c r="F108" s="20"/>
      <c r="G10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8" s="60"/>
      <c r="I10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8" s="20"/>
      <c r="K10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8" s="103"/>
      <c r="M108" s="46"/>
      <c r="O108" s="4">
        <v>1</v>
      </c>
      <c r="P108" s="63" t="str">
        <f>IF(AND(O108=1,Tabuľka37[[#This Row],[Dosiahnutý štandardný výstup v čase predloženia ŽoNFP5]]&gt;=0),Tabuľka37[[#This Row],[Dosiahnutý štandardný výstup v čase predloženia ŽoNFP5]],0)</f>
        <v/>
      </c>
    </row>
    <row r="109" spans="1:16" ht="18" customHeight="1" x14ac:dyDescent="0.25">
      <c r="A109" s="13" t="s">
        <v>365</v>
      </c>
      <c r="B109" s="14" t="s">
        <v>53</v>
      </c>
      <c r="C109" s="152">
        <v>817</v>
      </c>
      <c r="D109" s="153" t="s">
        <v>284</v>
      </c>
      <c r="E109" s="28">
        <v>3901</v>
      </c>
      <c r="F109" s="20"/>
      <c r="G10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9" s="60"/>
      <c r="I10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9" s="20"/>
      <c r="K10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9" s="103"/>
      <c r="M109" s="46"/>
      <c r="O109" s="4">
        <v>1</v>
      </c>
      <c r="P109" s="63" t="str">
        <f>IF(AND(O109=1,Tabuľka37[[#This Row],[Dosiahnutý štandardný výstup v čase predloženia ŽoNFP5]]&gt;=0),Tabuľka37[[#This Row],[Dosiahnutý štandardný výstup v čase predloženia ŽoNFP5]],0)</f>
        <v/>
      </c>
    </row>
    <row r="110" spans="1:16" ht="18" customHeight="1" x14ac:dyDescent="0.25">
      <c r="A110" s="13" t="s">
        <v>365</v>
      </c>
      <c r="B110" s="14" t="s">
        <v>53</v>
      </c>
      <c r="C110" s="152">
        <v>820</v>
      </c>
      <c r="D110" s="153" t="s">
        <v>285</v>
      </c>
      <c r="E110" s="28">
        <v>3901</v>
      </c>
      <c r="F110" s="20"/>
      <c r="G11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0" s="60"/>
      <c r="I11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0" s="20"/>
      <c r="K11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0" s="103"/>
      <c r="M110" s="46"/>
      <c r="O110" s="4">
        <v>1</v>
      </c>
      <c r="P110" s="63" t="str">
        <f>IF(AND(O110=1,Tabuľka37[[#This Row],[Dosiahnutý štandardný výstup v čase predloženia ŽoNFP5]]&gt;=0),Tabuľka37[[#This Row],[Dosiahnutý štandardný výstup v čase predloženia ŽoNFP5]],0)</f>
        <v/>
      </c>
    </row>
    <row r="111" spans="1:16" ht="18" customHeight="1" x14ac:dyDescent="0.25">
      <c r="A111" s="13" t="s">
        <v>365</v>
      </c>
      <c r="B111" s="14" t="s">
        <v>53</v>
      </c>
      <c r="C111" s="152">
        <v>805</v>
      </c>
      <c r="D111" s="153" t="s">
        <v>286</v>
      </c>
      <c r="E111" s="28">
        <v>3901</v>
      </c>
      <c r="F111" s="20"/>
      <c r="G11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1" s="60"/>
      <c r="I11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1" s="20"/>
      <c r="K11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1" s="103"/>
      <c r="M111" s="46"/>
      <c r="O111" s="4">
        <v>1</v>
      </c>
      <c r="P111" s="63" t="str">
        <f>IF(AND(O111=1,Tabuľka37[[#This Row],[Dosiahnutý štandardný výstup v čase predloženia ŽoNFP5]]&gt;=0),Tabuľka37[[#This Row],[Dosiahnutý štandardný výstup v čase predloženia ŽoNFP5]],0)</f>
        <v/>
      </c>
    </row>
    <row r="112" spans="1:16" ht="18" customHeight="1" x14ac:dyDescent="0.25">
      <c r="A112" s="13" t="s">
        <v>365</v>
      </c>
      <c r="B112" s="14" t="s">
        <v>53</v>
      </c>
      <c r="C112" s="152">
        <v>614</v>
      </c>
      <c r="D112" s="153" t="s">
        <v>227</v>
      </c>
      <c r="E112" s="28">
        <v>3901</v>
      </c>
      <c r="F112" s="20"/>
      <c r="G11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2" s="60"/>
      <c r="I11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2" s="20"/>
      <c r="K11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2" s="103"/>
      <c r="M112" s="46"/>
      <c r="O112" s="4">
        <v>1</v>
      </c>
      <c r="P112" s="63" t="str">
        <f>IF(AND(O112=1,Tabuľka37[[#This Row],[Dosiahnutý štandardný výstup v čase predloženia ŽoNFP5]]&gt;=0),Tabuľka37[[#This Row],[Dosiahnutý štandardný výstup v čase predloženia ŽoNFP5]],0)</f>
        <v/>
      </c>
    </row>
    <row r="113" spans="1:16" ht="18" customHeight="1" x14ac:dyDescent="0.25">
      <c r="A113" s="13" t="s">
        <v>365</v>
      </c>
      <c r="B113" s="14" t="s">
        <v>53</v>
      </c>
      <c r="C113" s="152">
        <v>714</v>
      </c>
      <c r="D113" s="153" t="s">
        <v>228</v>
      </c>
      <c r="E113" s="28">
        <v>3901</v>
      </c>
      <c r="F113" s="20"/>
      <c r="G11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3" s="60"/>
      <c r="I11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3" s="20"/>
      <c r="K11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3" s="103"/>
      <c r="M113" s="46"/>
      <c r="O113" s="4">
        <v>1</v>
      </c>
      <c r="P113" s="63" t="str">
        <f>IF(AND(O113=1,Tabuľka37[[#This Row],[Dosiahnutý štandardný výstup v čase predloženia ŽoNFP5]]&gt;=0),Tabuľka37[[#This Row],[Dosiahnutý štandardný výstup v čase predloženia ŽoNFP5]],0)</f>
        <v/>
      </c>
    </row>
    <row r="114" spans="1:16" ht="18" customHeight="1" x14ac:dyDescent="0.25">
      <c r="A114" s="13" t="s">
        <v>365</v>
      </c>
      <c r="B114" s="14" t="s">
        <v>53</v>
      </c>
      <c r="C114" s="152">
        <v>708</v>
      </c>
      <c r="D114" s="153" t="s">
        <v>229</v>
      </c>
      <c r="E114" s="28">
        <v>3901</v>
      </c>
      <c r="F114" s="20"/>
      <c r="G11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4" s="60"/>
      <c r="I11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4" s="20"/>
      <c r="K11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4" s="103"/>
      <c r="M114" s="46"/>
      <c r="O114" s="4">
        <v>1</v>
      </c>
      <c r="P114" s="63" t="str">
        <f>IF(AND(O114=1,Tabuľka37[[#This Row],[Dosiahnutý štandardný výstup v čase predloženia ŽoNFP5]]&gt;=0),Tabuľka37[[#This Row],[Dosiahnutý štandardný výstup v čase predloženia ŽoNFP5]],0)</f>
        <v/>
      </c>
    </row>
    <row r="115" spans="1:16" ht="18" customHeight="1" x14ac:dyDescent="0.25">
      <c r="A115" s="13" t="s">
        <v>365</v>
      </c>
      <c r="B115" s="14" t="s">
        <v>53</v>
      </c>
      <c r="C115" s="152">
        <v>610</v>
      </c>
      <c r="D115" s="153" t="s">
        <v>230</v>
      </c>
      <c r="E115" s="28">
        <v>3901</v>
      </c>
      <c r="F115" s="20"/>
      <c r="G11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5" s="60"/>
      <c r="I11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5" s="20"/>
      <c r="K11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5" s="103"/>
      <c r="M115" s="46"/>
      <c r="O115" s="4">
        <v>1</v>
      </c>
      <c r="P115" s="63" t="str">
        <f>IF(AND(O115=1,Tabuľka37[[#This Row],[Dosiahnutý štandardný výstup v čase predloženia ŽoNFP5]]&gt;=0),Tabuľka37[[#This Row],[Dosiahnutý štandardný výstup v čase predloženia ŽoNFP5]],0)</f>
        <v/>
      </c>
    </row>
    <row r="116" spans="1:16" ht="18" customHeight="1" x14ac:dyDescent="0.25">
      <c r="A116" s="13" t="s">
        <v>365</v>
      </c>
      <c r="B116" s="14" t="s">
        <v>53</v>
      </c>
      <c r="C116" s="152">
        <v>611</v>
      </c>
      <c r="D116" s="153" t="s">
        <v>231</v>
      </c>
      <c r="E116" s="28">
        <v>3901</v>
      </c>
      <c r="F116" s="20"/>
      <c r="G11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6" s="60"/>
      <c r="I11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6" s="20"/>
      <c r="K11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6" s="103"/>
      <c r="M116" s="46"/>
      <c r="O116" s="4">
        <v>1</v>
      </c>
      <c r="P116" s="63" t="str">
        <f>IF(AND(O116=1,Tabuľka37[[#This Row],[Dosiahnutý štandardný výstup v čase predloženia ŽoNFP5]]&gt;=0),Tabuľka37[[#This Row],[Dosiahnutý štandardný výstup v čase predloženia ŽoNFP5]],0)</f>
        <v/>
      </c>
    </row>
    <row r="117" spans="1:16" ht="18" customHeight="1" x14ac:dyDescent="0.25">
      <c r="A117" s="13" t="s">
        <v>365</v>
      </c>
      <c r="B117" s="14" t="s">
        <v>53</v>
      </c>
      <c r="C117" s="152">
        <v>730</v>
      </c>
      <c r="D117" s="153" t="s">
        <v>232</v>
      </c>
      <c r="E117" s="28">
        <v>3901</v>
      </c>
      <c r="F117" s="20"/>
      <c r="G11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7" s="60"/>
      <c r="I11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7" s="20"/>
      <c r="K11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7" s="103"/>
      <c r="M117" s="46"/>
      <c r="O117" s="4">
        <v>1</v>
      </c>
      <c r="P117" s="63" t="str">
        <f>IF(AND(O117=1,Tabuľka37[[#This Row],[Dosiahnutý štandardný výstup v čase predloženia ŽoNFP5]]&gt;=0),Tabuľka37[[#This Row],[Dosiahnutý štandardný výstup v čase predloženia ŽoNFP5]],0)</f>
        <v/>
      </c>
    </row>
    <row r="118" spans="1:16" ht="18" customHeight="1" x14ac:dyDescent="0.25">
      <c r="A118" s="13" t="s">
        <v>365</v>
      </c>
      <c r="B118" s="14" t="s">
        <v>53</v>
      </c>
      <c r="C118" s="152">
        <v>709</v>
      </c>
      <c r="D118" s="153" t="s">
        <v>233</v>
      </c>
      <c r="E118" s="28">
        <v>3901</v>
      </c>
      <c r="F118" s="20"/>
      <c r="G11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8" s="60"/>
      <c r="I11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8" s="20"/>
      <c r="K11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8" s="103"/>
      <c r="M118" s="46"/>
      <c r="O118" s="4">
        <v>1</v>
      </c>
      <c r="P118" s="63" t="str">
        <f>IF(AND(O118=1,Tabuľka37[[#This Row],[Dosiahnutý štandardný výstup v čase predloženia ŽoNFP5]]&gt;=0),Tabuľka37[[#This Row],[Dosiahnutý štandardný výstup v čase predloženia ŽoNFP5]],0)</f>
        <v/>
      </c>
    </row>
    <row r="119" spans="1:16" ht="18" customHeight="1" x14ac:dyDescent="0.25">
      <c r="A119" s="13" t="s">
        <v>365</v>
      </c>
      <c r="B119" s="14" t="s">
        <v>53</v>
      </c>
      <c r="C119" s="152">
        <v>811</v>
      </c>
      <c r="D119" s="153" t="s">
        <v>234</v>
      </c>
      <c r="E119" s="28">
        <v>3901</v>
      </c>
      <c r="F119" s="20"/>
      <c r="G11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9" s="60"/>
      <c r="I11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9" s="20"/>
      <c r="K11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9" s="103"/>
      <c r="M119" s="46"/>
      <c r="O119" s="4">
        <v>1</v>
      </c>
      <c r="P119" s="63" t="str">
        <f>IF(AND(O119=1,Tabuľka37[[#This Row],[Dosiahnutý štandardný výstup v čase predloženia ŽoNFP5]]&gt;=0),Tabuľka37[[#This Row],[Dosiahnutý štandardný výstup v čase predloženia ŽoNFP5]],0)</f>
        <v/>
      </c>
    </row>
    <row r="120" spans="1:16" ht="18" customHeight="1" x14ac:dyDescent="0.25">
      <c r="A120" s="13" t="s">
        <v>365</v>
      </c>
      <c r="B120" s="14" t="s">
        <v>53</v>
      </c>
      <c r="C120" s="152">
        <v>826</v>
      </c>
      <c r="D120" s="153" t="s">
        <v>235</v>
      </c>
      <c r="E120" s="28">
        <v>3901</v>
      </c>
      <c r="F120" s="20"/>
      <c r="G12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0" s="60"/>
      <c r="I12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0" s="20"/>
      <c r="K12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0" s="103"/>
      <c r="M120" s="46"/>
      <c r="O120" s="4">
        <v>1</v>
      </c>
      <c r="P120" s="63" t="str">
        <f>IF(AND(O120=1,Tabuľka37[[#This Row],[Dosiahnutý štandardný výstup v čase predloženia ŽoNFP5]]&gt;=0),Tabuľka37[[#This Row],[Dosiahnutý štandardný výstup v čase predloženia ŽoNFP5]],0)</f>
        <v/>
      </c>
    </row>
    <row r="121" spans="1:16" ht="18" customHeight="1" x14ac:dyDescent="0.25">
      <c r="A121" s="13" t="s">
        <v>365</v>
      </c>
      <c r="B121" s="14" t="s">
        <v>53</v>
      </c>
      <c r="C121" s="152">
        <v>713</v>
      </c>
      <c r="D121" s="153" t="s">
        <v>236</v>
      </c>
      <c r="E121" s="28">
        <v>3901</v>
      </c>
      <c r="F121" s="20"/>
      <c r="G12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1" s="60"/>
      <c r="I12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1" s="20"/>
      <c r="K12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1" s="103"/>
      <c r="M121" s="46"/>
      <c r="O121" s="4">
        <v>1</v>
      </c>
      <c r="P121" s="63" t="str">
        <f>IF(AND(O121=1,Tabuľka37[[#This Row],[Dosiahnutý štandardný výstup v čase predloženia ŽoNFP5]]&gt;=0),Tabuľka37[[#This Row],[Dosiahnutý štandardný výstup v čase predloženia ŽoNFP5]],0)</f>
        <v/>
      </c>
    </row>
    <row r="122" spans="1:16" ht="18" customHeight="1" x14ac:dyDescent="0.25">
      <c r="A122" s="13" t="s">
        <v>365</v>
      </c>
      <c r="B122" s="14" t="s">
        <v>53</v>
      </c>
      <c r="C122" s="152">
        <v>726</v>
      </c>
      <c r="D122" s="153" t="s">
        <v>237</v>
      </c>
      <c r="E122" s="28">
        <v>3901</v>
      </c>
      <c r="F122" s="20"/>
      <c r="G12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2" s="60"/>
      <c r="I12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2" s="20"/>
      <c r="K12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2" s="103"/>
      <c r="M122" s="46"/>
      <c r="O122" s="4">
        <v>1</v>
      </c>
      <c r="P122" s="63" t="str">
        <f>IF(AND(O122=1,Tabuľka37[[#This Row],[Dosiahnutý štandardný výstup v čase predloženia ŽoNFP5]]&gt;=0),Tabuľka37[[#This Row],[Dosiahnutý štandardný výstup v čase predloženia ŽoNFP5]],0)</f>
        <v/>
      </c>
    </row>
    <row r="123" spans="1:16" ht="18" customHeight="1" x14ac:dyDescent="0.25">
      <c r="A123" s="13" t="s">
        <v>365</v>
      </c>
      <c r="B123" s="14" t="s">
        <v>53</v>
      </c>
      <c r="C123" s="152">
        <v>739</v>
      </c>
      <c r="D123" s="153" t="s">
        <v>239</v>
      </c>
      <c r="E123" s="28">
        <v>3901</v>
      </c>
      <c r="F123" s="20"/>
      <c r="G12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3" s="60"/>
      <c r="I12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3" s="20"/>
      <c r="K12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3" s="103"/>
      <c r="M123" s="46"/>
      <c r="O123" s="4">
        <v>1</v>
      </c>
      <c r="P123" s="63" t="str">
        <f>IF(AND(O123=1,Tabuľka37[[#This Row],[Dosiahnutý štandardný výstup v čase predloženia ŽoNFP5]]&gt;=0),Tabuľka37[[#This Row],[Dosiahnutý štandardný výstup v čase predloženia ŽoNFP5]],0)</f>
        <v/>
      </c>
    </row>
    <row r="124" spans="1:16" ht="18" customHeight="1" x14ac:dyDescent="0.25">
      <c r="A124" s="13" t="s">
        <v>365</v>
      </c>
      <c r="B124" s="14" t="s">
        <v>53</v>
      </c>
      <c r="C124" s="152">
        <v>744</v>
      </c>
      <c r="D124" s="153" t="s">
        <v>240</v>
      </c>
      <c r="E124" s="28">
        <v>3901</v>
      </c>
      <c r="F124" s="20"/>
      <c r="G12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4" s="60"/>
      <c r="I12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4" s="20"/>
      <c r="K12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4" s="103"/>
      <c r="M124" s="46"/>
      <c r="O124" s="4">
        <v>1</v>
      </c>
      <c r="P124" s="63" t="str">
        <f>IF(AND(O124=1,Tabuľka37[[#This Row],[Dosiahnutý štandardný výstup v čase predloženia ŽoNFP5]]&gt;=0),Tabuľka37[[#This Row],[Dosiahnutý štandardný výstup v čase predloženia ŽoNFP5]],0)</f>
        <v/>
      </c>
    </row>
    <row r="125" spans="1:16" ht="18" customHeight="1" x14ac:dyDescent="0.25">
      <c r="A125" s="13" t="s">
        <v>365</v>
      </c>
      <c r="B125" s="14" t="s">
        <v>53</v>
      </c>
      <c r="C125" s="152">
        <v>745</v>
      </c>
      <c r="D125" s="153" t="s">
        <v>241</v>
      </c>
      <c r="E125" s="28">
        <v>3901</v>
      </c>
      <c r="F125" s="20"/>
      <c r="G12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5" s="60"/>
      <c r="I12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5" s="20"/>
      <c r="K12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5" s="103"/>
      <c r="M125" s="46"/>
      <c r="O125" s="4">
        <v>1</v>
      </c>
      <c r="P125" s="63" t="str">
        <f>IF(AND(O125=1,Tabuľka37[[#This Row],[Dosiahnutý štandardný výstup v čase predloženia ŽoNFP5]]&gt;=0),Tabuľka37[[#This Row],[Dosiahnutý štandardný výstup v čase predloženia ŽoNFP5]],0)</f>
        <v/>
      </c>
    </row>
    <row r="126" spans="1:16" ht="18" customHeight="1" x14ac:dyDescent="0.25">
      <c r="A126" s="13" t="s">
        <v>365</v>
      </c>
      <c r="B126" s="14" t="s">
        <v>53</v>
      </c>
      <c r="C126" s="152">
        <v>737</v>
      </c>
      <c r="D126" s="153" t="s">
        <v>242</v>
      </c>
      <c r="E126" s="28">
        <v>3901</v>
      </c>
      <c r="F126" s="20"/>
      <c r="G12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6" s="60"/>
      <c r="I12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6" s="20"/>
      <c r="K12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6" s="103"/>
      <c r="M126" s="46"/>
      <c r="O126" s="4">
        <v>1</v>
      </c>
      <c r="P126" s="63" t="str">
        <f>IF(AND(O126=1,Tabuľka37[[#This Row],[Dosiahnutý štandardný výstup v čase predloženia ŽoNFP5]]&gt;=0),Tabuľka37[[#This Row],[Dosiahnutý štandardný výstup v čase predloženia ŽoNFP5]],0)</f>
        <v/>
      </c>
    </row>
    <row r="127" spans="1:16" ht="18" customHeight="1" x14ac:dyDescent="0.25">
      <c r="A127" s="13" t="s">
        <v>365</v>
      </c>
      <c r="B127" s="14" t="s">
        <v>53</v>
      </c>
      <c r="C127" s="152">
        <v>738</v>
      </c>
      <c r="D127" s="153" t="s">
        <v>243</v>
      </c>
      <c r="E127" s="28">
        <v>3901</v>
      </c>
      <c r="F127" s="20"/>
      <c r="G12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7" s="60"/>
      <c r="I12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7" s="20"/>
      <c r="K12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7" s="103"/>
      <c r="M127" s="46"/>
      <c r="O127" s="4">
        <v>1</v>
      </c>
      <c r="P127" s="63" t="str">
        <f>IF(AND(O127=1,Tabuľka37[[#This Row],[Dosiahnutý štandardný výstup v čase predloženia ŽoNFP5]]&gt;=0),Tabuľka37[[#This Row],[Dosiahnutý štandardný výstup v čase predloženia ŽoNFP5]],0)</f>
        <v/>
      </c>
    </row>
    <row r="128" spans="1:16" ht="18" customHeight="1" x14ac:dyDescent="0.25">
      <c r="A128" s="13" t="s">
        <v>365</v>
      </c>
      <c r="B128" s="14" t="s">
        <v>53</v>
      </c>
      <c r="C128" s="152">
        <v>718</v>
      </c>
      <c r="D128" s="153" t="s">
        <v>244</v>
      </c>
      <c r="E128" s="28">
        <v>3901</v>
      </c>
      <c r="F128" s="20"/>
      <c r="G12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8" s="60"/>
      <c r="I12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8" s="20"/>
      <c r="K12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8" s="103"/>
      <c r="M128" s="46"/>
      <c r="O128" s="4">
        <v>1</v>
      </c>
      <c r="P128" s="63" t="str">
        <f>IF(AND(O128=1,Tabuľka37[[#This Row],[Dosiahnutý štandardný výstup v čase predloženia ŽoNFP5]]&gt;=0),Tabuľka37[[#This Row],[Dosiahnutý štandardný výstup v čase predloženia ŽoNFP5]],0)</f>
        <v/>
      </c>
    </row>
    <row r="129" spans="1:16" ht="18" customHeight="1" x14ac:dyDescent="0.25">
      <c r="A129" s="13" t="s">
        <v>365</v>
      </c>
      <c r="B129" s="14" t="s">
        <v>53</v>
      </c>
      <c r="C129" s="152">
        <v>719</v>
      </c>
      <c r="D129" s="153" t="s">
        <v>245</v>
      </c>
      <c r="E129" s="28">
        <v>3901</v>
      </c>
      <c r="F129" s="20"/>
      <c r="G12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9" s="60"/>
      <c r="I12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9" s="20"/>
      <c r="K12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9" s="103"/>
      <c r="M129" s="46"/>
      <c r="O129" s="4">
        <v>0</v>
      </c>
      <c r="P129" s="63">
        <f>IF(AND(O129=1,Tabuľka37[[#This Row],[Dosiahnutý štandardný výstup v čase predloženia ŽoNFP5]]&gt;=0),Tabuľka37[[#This Row],[Dosiahnutý štandardný výstup v čase predloženia ŽoNFP5]],0)</f>
        <v>0</v>
      </c>
    </row>
    <row r="130" spans="1:16" ht="18" customHeight="1" x14ac:dyDescent="0.25">
      <c r="A130" s="13" t="s">
        <v>365</v>
      </c>
      <c r="B130" s="14" t="s">
        <v>53</v>
      </c>
      <c r="C130" s="152">
        <v>667</v>
      </c>
      <c r="D130" s="153" t="s">
        <v>366</v>
      </c>
      <c r="E130" s="28">
        <v>3901</v>
      </c>
      <c r="F130" s="20"/>
      <c r="G13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0" s="60"/>
      <c r="I13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0" s="20"/>
      <c r="K13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0" s="103"/>
      <c r="M130" s="46"/>
      <c r="O130" s="4">
        <v>1</v>
      </c>
      <c r="P130" s="63" t="str">
        <f>IF(AND(O130=1,Tabuľka37[[#This Row],[Dosiahnutý štandardný výstup v čase predloženia ŽoNFP5]]&gt;=0),Tabuľka37[[#This Row],[Dosiahnutý štandardný výstup v čase predloženia ŽoNFP5]],0)</f>
        <v/>
      </c>
    </row>
    <row r="131" spans="1:16" ht="18" customHeight="1" x14ac:dyDescent="0.25">
      <c r="A131" s="13" t="s">
        <v>365</v>
      </c>
      <c r="B131" s="14" t="s">
        <v>53</v>
      </c>
      <c r="C131" s="152">
        <v>830</v>
      </c>
      <c r="D131" s="153" t="s">
        <v>367</v>
      </c>
      <c r="E131" s="28">
        <v>3901</v>
      </c>
      <c r="F131" s="20"/>
      <c r="G13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1" s="60"/>
      <c r="I13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1" s="20"/>
      <c r="K13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1" s="103"/>
      <c r="M131" s="46"/>
      <c r="O131" s="4">
        <v>0</v>
      </c>
      <c r="P131" s="63">
        <f>IF(AND(O131=1,Tabuľka37[[#This Row],[Dosiahnutý štandardný výstup v čase predloženia ŽoNFP5]]&gt;=0),Tabuľka37[[#This Row],[Dosiahnutý štandardný výstup v čase predloženia ŽoNFP5]],0)</f>
        <v>0</v>
      </c>
    </row>
    <row r="132" spans="1:16" ht="18" customHeight="1" x14ac:dyDescent="0.25">
      <c r="A132" s="13" t="s">
        <v>365</v>
      </c>
      <c r="B132" s="14" t="s">
        <v>53</v>
      </c>
      <c r="C132" s="152">
        <v>117</v>
      </c>
      <c r="D132" s="153" t="s">
        <v>368</v>
      </c>
      <c r="E132" s="28">
        <v>3901</v>
      </c>
      <c r="F132" s="20"/>
      <c r="G13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2" s="60"/>
      <c r="I13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2" s="20"/>
      <c r="K13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2" s="103"/>
      <c r="M132" s="46"/>
      <c r="O132" s="4">
        <v>0</v>
      </c>
      <c r="P132" s="63">
        <f>IF(AND(O132=1,Tabuľka37[[#This Row],[Dosiahnutý štandardný výstup v čase predloženia ŽoNFP5]]&gt;=0),Tabuľka37[[#This Row],[Dosiahnutý štandardný výstup v čase predloženia ŽoNFP5]],0)</f>
        <v>0</v>
      </c>
    </row>
    <row r="133" spans="1:16" ht="18" customHeight="1" x14ac:dyDescent="0.25">
      <c r="A133" s="13" t="s">
        <v>365</v>
      </c>
      <c r="B133" s="14" t="s">
        <v>53</v>
      </c>
      <c r="C133" s="152">
        <v>110</v>
      </c>
      <c r="D133" s="153" t="s">
        <v>369</v>
      </c>
      <c r="E133" s="28">
        <v>3901</v>
      </c>
      <c r="F133" s="20"/>
      <c r="G13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3" s="60"/>
      <c r="I13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3" s="20"/>
      <c r="K13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3" s="103"/>
      <c r="M133" s="46"/>
      <c r="O133" s="4">
        <v>1</v>
      </c>
      <c r="P133" s="63" t="str">
        <f>IF(AND(O133=1,Tabuľka37[[#This Row],[Dosiahnutý štandardný výstup v čase predloženia ŽoNFP5]]&gt;=0),Tabuľka37[[#This Row],[Dosiahnutý štandardný výstup v čase predloženia ŽoNFP5]],0)</f>
        <v/>
      </c>
    </row>
    <row r="134" spans="1:16" ht="18" customHeight="1" x14ac:dyDescent="0.25">
      <c r="A134" s="13" t="s">
        <v>365</v>
      </c>
      <c r="B134" s="14" t="s">
        <v>53</v>
      </c>
      <c r="C134" s="152">
        <v>203</v>
      </c>
      <c r="D134" s="153" t="s">
        <v>370</v>
      </c>
      <c r="E134" s="28">
        <v>3901</v>
      </c>
      <c r="F134" s="20"/>
      <c r="G13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4" s="60"/>
      <c r="I13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4" s="20"/>
      <c r="K13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4" s="103"/>
      <c r="M134" s="46"/>
      <c r="O134" s="4">
        <v>0</v>
      </c>
      <c r="P134" s="63">
        <f>IF(AND(O134=1,Tabuľka37[[#This Row],[Dosiahnutý štandardný výstup v čase predloženia ŽoNFP5]]&gt;=0),Tabuľka37[[#This Row],[Dosiahnutý štandardný výstup v čase predloženia ŽoNFP5]],0)</f>
        <v>0</v>
      </c>
    </row>
    <row r="135" spans="1:16" ht="18" customHeight="1" x14ac:dyDescent="0.25">
      <c r="A135" s="13" t="s">
        <v>24</v>
      </c>
      <c r="B135" s="14" t="s">
        <v>53</v>
      </c>
      <c r="C135" s="152">
        <v>629</v>
      </c>
      <c r="D135" s="153" t="s">
        <v>287</v>
      </c>
      <c r="E135" s="28">
        <v>52285</v>
      </c>
      <c r="F135" s="20"/>
      <c r="G13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5" s="60"/>
      <c r="I13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5" s="20"/>
      <c r="K13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5" s="103"/>
      <c r="M135" s="46"/>
      <c r="O135" s="4">
        <v>0</v>
      </c>
      <c r="P135" s="63">
        <f>IF(AND(O135=1,Tabuľka37[[#This Row],[Dosiahnutý štandardný výstup v čase predloženia ŽoNFP5]]&gt;=0),Tabuľka37[[#This Row],[Dosiahnutý štandardný výstup v čase predloženia ŽoNFP5]],0)</f>
        <v>0</v>
      </c>
    </row>
    <row r="136" spans="1:16" ht="18" customHeight="1" x14ac:dyDescent="0.25">
      <c r="A136" s="13" t="s">
        <v>24</v>
      </c>
      <c r="B136" s="14" t="s">
        <v>53</v>
      </c>
      <c r="C136" s="152">
        <v>712</v>
      </c>
      <c r="D136" s="153" t="s">
        <v>263</v>
      </c>
      <c r="E136" s="28">
        <v>52285</v>
      </c>
      <c r="F136" s="20"/>
      <c r="G13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6" s="60"/>
      <c r="I13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6" s="20"/>
      <c r="K13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6" s="103"/>
      <c r="M136" s="46"/>
      <c r="O136" s="4">
        <v>1</v>
      </c>
      <c r="P136" s="63" t="str">
        <f>IF(AND(O136=1,Tabuľka37[[#This Row],[Dosiahnutý štandardný výstup v čase predloženia ŽoNFP5]]&gt;=0),Tabuľka37[[#This Row],[Dosiahnutý štandardný výstup v čase predloženia ŽoNFP5]],0)</f>
        <v/>
      </c>
    </row>
    <row r="137" spans="1:16" ht="18" customHeight="1" x14ac:dyDescent="0.25">
      <c r="A137" s="13" t="s">
        <v>24</v>
      </c>
      <c r="B137" s="14" t="s">
        <v>53</v>
      </c>
      <c r="C137" s="152">
        <v>818</v>
      </c>
      <c r="D137" s="153" t="s">
        <v>264</v>
      </c>
      <c r="E137" s="28">
        <v>52285</v>
      </c>
      <c r="F137" s="20"/>
      <c r="G13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7" s="60"/>
      <c r="I13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7" s="20"/>
      <c r="K13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7" s="103"/>
      <c r="M137" s="46"/>
      <c r="O137" s="4">
        <v>1</v>
      </c>
      <c r="P137" s="63" t="str">
        <f>IF(AND(O137=1,Tabuľka37[[#This Row],[Dosiahnutý štandardný výstup v čase predloženia ŽoNFP5]]&gt;=0),Tabuľka37[[#This Row],[Dosiahnutý štandardný výstup v čase predloženia ŽoNFP5]],0)</f>
        <v/>
      </c>
    </row>
    <row r="138" spans="1:16" ht="18" customHeight="1" x14ac:dyDescent="0.25">
      <c r="A138" s="13" t="s">
        <v>24</v>
      </c>
      <c r="B138" s="14" t="s">
        <v>53</v>
      </c>
      <c r="C138" s="152">
        <v>703</v>
      </c>
      <c r="D138" s="153" t="s">
        <v>265</v>
      </c>
      <c r="E138" s="28">
        <v>52285</v>
      </c>
      <c r="F138" s="20"/>
      <c r="G13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8" s="60"/>
      <c r="I13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8" s="20"/>
      <c r="K13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8" s="103"/>
      <c r="M138" s="46"/>
      <c r="O138" s="4">
        <v>1</v>
      </c>
      <c r="P138" s="63" t="str">
        <f>IF(AND(O138=1,Tabuľka37[[#This Row],[Dosiahnutý štandardný výstup v čase predloženia ŽoNFP5]]&gt;=0),Tabuľka37[[#This Row],[Dosiahnutý štandardný výstup v čase predloženia ŽoNFP5]],0)</f>
        <v/>
      </c>
    </row>
    <row r="139" spans="1:16" ht="18" customHeight="1" x14ac:dyDescent="0.25">
      <c r="A139" s="13" t="s">
        <v>24</v>
      </c>
      <c r="B139" s="14" t="s">
        <v>53</v>
      </c>
      <c r="C139" s="152">
        <v>731</v>
      </c>
      <c r="D139" s="153" t="s">
        <v>269</v>
      </c>
      <c r="E139" s="28">
        <v>52285</v>
      </c>
      <c r="F139" s="20"/>
      <c r="G13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9" s="60"/>
      <c r="I13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9" s="20"/>
      <c r="K13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9" s="103"/>
      <c r="M139" s="46"/>
      <c r="O139" s="4">
        <v>1</v>
      </c>
      <c r="P139" s="63" t="str">
        <f>IF(AND(O139=1,Tabuľka37[[#This Row],[Dosiahnutý štandardný výstup v čase predloženia ŽoNFP5]]&gt;=0),Tabuľka37[[#This Row],[Dosiahnutý štandardný výstup v čase predloženia ŽoNFP5]],0)</f>
        <v/>
      </c>
    </row>
    <row r="140" spans="1:16" ht="18" customHeight="1" x14ac:dyDescent="0.25">
      <c r="A140" s="13" t="s">
        <v>24</v>
      </c>
      <c r="B140" s="14" t="s">
        <v>53</v>
      </c>
      <c r="C140" s="152">
        <v>704</v>
      </c>
      <c r="D140" s="153" t="s">
        <v>266</v>
      </c>
      <c r="E140" s="28">
        <v>52285</v>
      </c>
      <c r="F140" s="20"/>
      <c r="G14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0" s="60"/>
      <c r="I14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0" s="20"/>
      <c r="K14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0" s="103"/>
      <c r="M140" s="46"/>
      <c r="O140" s="4">
        <v>1</v>
      </c>
      <c r="P140" s="63" t="str">
        <f>IF(AND(O140=1,Tabuľka37[[#This Row],[Dosiahnutý štandardný výstup v čase predloženia ŽoNFP5]]&gt;=0),Tabuľka37[[#This Row],[Dosiahnutý štandardný výstup v čase predloženia ŽoNFP5]],0)</f>
        <v/>
      </c>
    </row>
    <row r="141" spans="1:16" ht="18" customHeight="1" x14ac:dyDescent="0.25">
      <c r="A141" s="13" t="s">
        <v>24</v>
      </c>
      <c r="B141" s="14" t="s">
        <v>53</v>
      </c>
      <c r="C141" s="152">
        <v>732</v>
      </c>
      <c r="D141" s="153" t="s">
        <v>270</v>
      </c>
      <c r="E141" s="28">
        <v>52285</v>
      </c>
      <c r="F141" s="20"/>
      <c r="G14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1" s="60"/>
      <c r="I14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1" s="20"/>
      <c r="K14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1" s="103"/>
      <c r="M141" s="46"/>
      <c r="O141" s="4">
        <v>1</v>
      </c>
      <c r="P141" s="63" t="str">
        <f>IF(AND(O141=1,Tabuľka37[[#This Row],[Dosiahnutý štandardný výstup v čase predloženia ŽoNFP5]]&gt;=0),Tabuľka37[[#This Row],[Dosiahnutý štandardný výstup v čase predloženia ŽoNFP5]],0)</f>
        <v/>
      </c>
    </row>
    <row r="142" spans="1:16" ht="18" customHeight="1" x14ac:dyDescent="0.25">
      <c r="A142" s="13" t="s">
        <v>24</v>
      </c>
      <c r="B142" s="14" t="s">
        <v>53</v>
      </c>
      <c r="C142" s="152">
        <v>705</v>
      </c>
      <c r="D142" s="153" t="s">
        <v>267</v>
      </c>
      <c r="E142" s="28">
        <v>52285</v>
      </c>
      <c r="F142" s="20"/>
      <c r="G14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2" s="60"/>
      <c r="I14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2" s="20"/>
      <c r="K14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2" s="103"/>
      <c r="M142" s="46"/>
      <c r="O142" s="4">
        <v>1</v>
      </c>
      <c r="P142" s="63" t="str">
        <f>IF(AND(O142=1,Tabuľka37[[#This Row],[Dosiahnutý štandardný výstup v čase predloženia ŽoNFP5]]&gt;=0),Tabuľka37[[#This Row],[Dosiahnutý štandardný výstup v čase predloženia ŽoNFP5]],0)</f>
        <v/>
      </c>
    </row>
    <row r="143" spans="1:16" ht="18" customHeight="1" x14ac:dyDescent="0.25">
      <c r="A143" s="13" t="s">
        <v>24</v>
      </c>
      <c r="B143" s="14" t="s">
        <v>53</v>
      </c>
      <c r="C143" s="152">
        <v>733</v>
      </c>
      <c r="D143" s="153" t="s">
        <v>271</v>
      </c>
      <c r="E143" s="28">
        <v>52285</v>
      </c>
      <c r="F143" s="20"/>
      <c r="G14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3" s="60"/>
      <c r="I14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3" s="20"/>
      <c r="K14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3" s="103"/>
      <c r="M143" s="46"/>
      <c r="O143" s="4">
        <v>1</v>
      </c>
      <c r="P143" s="63" t="str">
        <f>IF(AND(O143=1,Tabuľka37[[#This Row],[Dosiahnutý štandardný výstup v čase predloženia ŽoNFP5]]&gt;=0),Tabuľka37[[#This Row],[Dosiahnutý štandardný výstup v čase predloženia ŽoNFP5]],0)</f>
        <v/>
      </c>
    </row>
    <row r="144" spans="1:16" ht="18" customHeight="1" x14ac:dyDescent="0.25">
      <c r="A144" s="13" t="s">
        <v>24</v>
      </c>
      <c r="B144" s="14" t="s">
        <v>53</v>
      </c>
      <c r="C144" s="152">
        <v>706</v>
      </c>
      <c r="D144" s="153" t="s">
        <v>268</v>
      </c>
      <c r="E144" s="28">
        <v>52285</v>
      </c>
      <c r="F144" s="20"/>
      <c r="G14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4" s="60"/>
      <c r="I14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4" s="20"/>
      <c r="K14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4" s="103"/>
      <c r="M144" s="46"/>
      <c r="O144" s="4">
        <v>1</v>
      </c>
      <c r="P144" s="63" t="str">
        <f>IF(AND(O144=1,Tabuľka37[[#This Row],[Dosiahnutý štandardný výstup v čase predloženia ŽoNFP5]]&gt;=0),Tabuľka37[[#This Row],[Dosiahnutý štandardný výstup v čase predloženia ŽoNFP5]],0)</f>
        <v/>
      </c>
    </row>
    <row r="145" spans="1:16" ht="18" customHeight="1" x14ac:dyDescent="0.25">
      <c r="A145" s="13" t="s">
        <v>24</v>
      </c>
      <c r="B145" s="14" t="s">
        <v>53</v>
      </c>
      <c r="C145" s="152">
        <v>734</v>
      </c>
      <c r="D145" s="153" t="s">
        <v>272</v>
      </c>
      <c r="E145" s="28">
        <v>52285</v>
      </c>
      <c r="F145" s="20"/>
      <c r="G14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5" s="60"/>
      <c r="I14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5" s="20"/>
      <c r="K14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5" s="103"/>
      <c r="M145" s="46"/>
      <c r="O145" s="4">
        <v>1</v>
      </c>
      <c r="P145" s="63" t="str">
        <f>IF(AND(O145=1,Tabuľka37[[#This Row],[Dosiahnutý štandardný výstup v čase predloženia ŽoNFP5]]&gt;=0),Tabuľka37[[#This Row],[Dosiahnutý štandardný výstup v čase predloženia ŽoNFP5]],0)</f>
        <v/>
      </c>
    </row>
    <row r="146" spans="1:16" ht="18" customHeight="1" x14ac:dyDescent="0.25">
      <c r="A146" s="13" t="s">
        <v>24</v>
      </c>
      <c r="B146" s="14" t="s">
        <v>53</v>
      </c>
      <c r="C146" s="152">
        <v>715</v>
      </c>
      <c r="D146" s="153" t="s">
        <v>225</v>
      </c>
      <c r="E146" s="28">
        <v>52285</v>
      </c>
      <c r="F146" s="20"/>
      <c r="G14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6" s="60"/>
      <c r="I14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6" s="20"/>
      <c r="K14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6" s="103"/>
      <c r="M146" s="46"/>
      <c r="O146" s="4">
        <v>1</v>
      </c>
      <c r="P146" s="63" t="str">
        <f>IF(AND(O146=1,Tabuľka37[[#This Row],[Dosiahnutý štandardný výstup v čase predloženia ŽoNFP5]]&gt;=0),Tabuľka37[[#This Row],[Dosiahnutý štandardný výstup v čase predloženia ŽoNFP5]],0)</f>
        <v/>
      </c>
    </row>
    <row r="147" spans="1:16" ht="18" customHeight="1" x14ac:dyDescent="0.25">
      <c r="A147" s="13" t="s">
        <v>24</v>
      </c>
      <c r="B147" s="14" t="s">
        <v>53</v>
      </c>
      <c r="C147" s="152">
        <v>808</v>
      </c>
      <c r="D147" s="153" t="s">
        <v>226</v>
      </c>
      <c r="E147" s="28">
        <v>52285</v>
      </c>
      <c r="F147" s="20"/>
      <c r="G14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7" s="60"/>
      <c r="I14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7" s="20"/>
      <c r="K14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7" s="103"/>
      <c r="M147" s="46"/>
      <c r="O147" s="4">
        <v>1</v>
      </c>
      <c r="P147" s="63" t="str">
        <f>IF(AND(O147=1,Tabuľka37[[#This Row],[Dosiahnutý štandardný výstup v čase predloženia ŽoNFP5]]&gt;=0),Tabuľka37[[#This Row],[Dosiahnutý štandardný výstup v čase predloženia ŽoNFP5]],0)</f>
        <v/>
      </c>
    </row>
    <row r="148" spans="1:16" ht="18" customHeight="1" x14ac:dyDescent="0.25">
      <c r="A148" s="13" t="s">
        <v>24</v>
      </c>
      <c r="B148" s="14" t="s">
        <v>53</v>
      </c>
      <c r="C148" s="152">
        <v>727</v>
      </c>
      <c r="D148" s="153" t="s">
        <v>273</v>
      </c>
      <c r="E148" s="28">
        <v>52285</v>
      </c>
      <c r="F148" s="20"/>
      <c r="G14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8" s="60"/>
      <c r="I14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8" s="20"/>
      <c r="K14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8" s="103"/>
      <c r="M148" s="46"/>
      <c r="O148" s="4">
        <v>1</v>
      </c>
      <c r="P148" s="63" t="str">
        <f>IF(AND(O148=1,Tabuľka37[[#This Row],[Dosiahnutý štandardný výstup v čase predloženia ŽoNFP5]]&gt;=0),Tabuľka37[[#This Row],[Dosiahnutý štandardný výstup v čase predloženia ŽoNFP5]],0)</f>
        <v/>
      </c>
    </row>
    <row r="149" spans="1:16" ht="18" customHeight="1" x14ac:dyDescent="0.25">
      <c r="A149" s="13" t="s">
        <v>24</v>
      </c>
      <c r="B149" s="14" t="s">
        <v>53</v>
      </c>
      <c r="C149" s="152">
        <v>728</v>
      </c>
      <c r="D149" s="153" t="s">
        <v>274</v>
      </c>
      <c r="E149" s="28">
        <v>52285</v>
      </c>
      <c r="F149" s="20"/>
      <c r="G14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9" s="60"/>
      <c r="I14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9" s="20"/>
      <c r="K14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9" s="103"/>
      <c r="M149" s="46"/>
      <c r="O149" s="4">
        <v>1</v>
      </c>
      <c r="P149" s="63" t="str">
        <f>IF(AND(O149=1,Tabuľka37[[#This Row],[Dosiahnutý štandardný výstup v čase predloženia ŽoNFP5]]&gt;=0),Tabuľka37[[#This Row],[Dosiahnutý štandardný výstup v čase predloženia ŽoNFP5]],0)</f>
        <v/>
      </c>
    </row>
    <row r="150" spans="1:16" ht="18" customHeight="1" x14ac:dyDescent="0.25">
      <c r="A150" s="13" t="s">
        <v>24</v>
      </c>
      <c r="B150" s="14" t="s">
        <v>53</v>
      </c>
      <c r="C150" s="152">
        <v>815</v>
      </c>
      <c r="D150" s="153" t="s">
        <v>275</v>
      </c>
      <c r="E150" s="28">
        <v>52285</v>
      </c>
      <c r="F150" s="20"/>
      <c r="G15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0" s="60"/>
      <c r="I15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0" s="20"/>
      <c r="K15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0" s="103"/>
      <c r="M150" s="46"/>
      <c r="O150" s="4">
        <v>1</v>
      </c>
      <c r="P150" s="63" t="str">
        <f>IF(AND(O150=1,Tabuľka37[[#This Row],[Dosiahnutý štandardný výstup v čase predloženia ŽoNFP5]]&gt;=0),Tabuľka37[[#This Row],[Dosiahnutý štandardný výstup v čase predloženia ŽoNFP5]],0)</f>
        <v/>
      </c>
    </row>
    <row r="151" spans="1:16" ht="18" customHeight="1" x14ac:dyDescent="0.25">
      <c r="A151" s="13" t="s">
        <v>24</v>
      </c>
      <c r="B151" s="14" t="s">
        <v>53</v>
      </c>
      <c r="C151" s="152">
        <v>701</v>
      </c>
      <c r="D151" s="153" t="s">
        <v>276</v>
      </c>
      <c r="E151" s="28">
        <v>52285</v>
      </c>
      <c r="F151" s="20"/>
      <c r="G15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1" s="60"/>
      <c r="I15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1" s="20"/>
      <c r="K15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1" s="103"/>
      <c r="M151" s="46"/>
      <c r="O151" s="4">
        <v>1</v>
      </c>
      <c r="P151" s="63" t="str">
        <f>IF(AND(O151=1,Tabuľka37[[#This Row],[Dosiahnutý štandardný výstup v čase predloženia ŽoNFP5]]&gt;=0),Tabuľka37[[#This Row],[Dosiahnutý štandardný výstup v čase predloženia ŽoNFP5]],0)</f>
        <v/>
      </c>
    </row>
    <row r="152" spans="1:16" ht="18" customHeight="1" x14ac:dyDescent="0.25">
      <c r="A152" s="13" t="s">
        <v>24</v>
      </c>
      <c r="B152" s="14" t="s">
        <v>53</v>
      </c>
      <c r="C152" s="152">
        <v>740</v>
      </c>
      <c r="D152" s="153" t="s">
        <v>277</v>
      </c>
      <c r="E152" s="28">
        <v>52285</v>
      </c>
      <c r="F152" s="20"/>
      <c r="G15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2" s="60"/>
      <c r="I15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2" s="20"/>
      <c r="K15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2" s="103"/>
      <c r="M152" s="46"/>
      <c r="O152" s="4">
        <v>1</v>
      </c>
      <c r="P152" s="63" t="str">
        <f>IF(AND(O152=1,Tabuľka37[[#This Row],[Dosiahnutý štandardný výstup v čase predloženia ŽoNFP5]]&gt;=0),Tabuľka37[[#This Row],[Dosiahnutý štandardný výstup v čase predloženia ŽoNFP5]],0)</f>
        <v/>
      </c>
    </row>
    <row r="153" spans="1:16" ht="18" customHeight="1" x14ac:dyDescent="0.25">
      <c r="A153" s="13" t="s">
        <v>24</v>
      </c>
      <c r="B153" s="14" t="s">
        <v>53</v>
      </c>
      <c r="C153" s="152">
        <v>741</v>
      </c>
      <c r="D153" s="153" t="s">
        <v>278</v>
      </c>
      <c r="E153" s="28">
        <v>52285</v>
      </c>
      <c r="F153" s="20"/>
      <c r="G15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3" s="60"/>
      <c r="I15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3" s="20"/>
      <c r="K15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3" s="103"/>
      <c r="M153" s="46"/>
      <c r="O153" s="4">
        <v>1</v>
      </c>
      <c r="P153" s="63" t="str">
        <f>IF(AND(O153=1,Tabuľka37[[#This Row],[Dosiahnutý štandardný výstup v čase predloženia ŽoNFP5]]&gt;=0),Tabuľka37[[#This Row],[Dosiahnutý štandardný výstup v čase predloženia ŽoNFP5]],0)</f>
        <v/>
      </c>
    </row>
    <row r="154" spans="1:16" ht="18" customHeight="1" x14ac:dyDescent="0.25">
      <c r="A154" s="13" t="s">
        <v>24</v>
      </c>
      <c r="B154" s="14" t="s">
        <v>53</v>
      </c>
      <c r="C154" s="152">
        <v>742</v>
      </c>
      <c r="D154" s="153" t="s">
        <v>279</v>
      </c>
      <c r="E154" s="28">
        <v>52285</v>
      </c>
      <c r="F154" s="20"/>
      <c r="G15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4" s="60"/>
      <c r="I15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4" s="20"/>
      <c r="K15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4" s="103"/>
      <c r="M154" s="46"/>
      <c r="O154" s="4">
        <v>1</v>
      </c>
      <c r="P154" s="63" t="str">
        <f>IF(AND(O154=1,Tabuľka37[[#This Row],[Dosiahnutý štandardný výstup v čase predloženia ŽoNFP5]]&gt;=0),Tabuľka37[[#This Row],[Dosiahnutý štandardný výstup v čase predloženia ŽoNFP5]],0)</f>
        <v/>
      </c>
    </row>
    <row r="155" spans="1:16" ht="18" customHeight="1" x14ac:dyDescent="0.25">
      <c r="A155" s="13" t="s">
        <v>24</v>
      </c>
      <c r="B155" s="14" t="s">
        <v>53</v>
      </c>
      <c r="C155" s="152">
        <v>743</v>
      </c>
      <c r="D155" s="153" t="s">
        <v>280</v>
      </c>
      <c r="E155" s="28">
        <v>52285</v>
      </c>
      <c r="F155" s="20"/>
      <c r="G15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5" s="60"/>
      <c r="I15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5" s="20"/>
      <c r="K15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5" s="103"/>
      <c r="M155" s="46"/>
      <c r="O155" s="4">
        <v>1</v>
      </c>
      <c r="P155" s="63" t="str">
        <f>IF(AND(O155=1,Tabuľka37[[#This Row],[Dosiahnutý štandardný výstup v čase predloženia ŽoNFP5]]&gt;=0),Tabuľka37[[#This Row],[Dosiahnutý štandardný výstup v čase predloženia ŽoNFP5]],0)</f>
        <v/>
      </c>
    </row>
    <row r="156" spans="1:16" ht="18" customHeight="1" x14ac:dyDescent="0.25">
      <c r="A156" s="13" t="s">
        <v>24</v>
      </c>
      <c r="B156" s="14" t="s">
        <v>53</v>
      </c>
      <c r="C156" s="152">
        <v>809</v>
      </c>
      <c r="D156" s="153" t="s">
        <v>281</v>
      </c>
      <c r="E156" s="28">
        <v>52285</v>
      </c>
      <c r="F156" s="20"/>
      <c r="G15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6" s="60"/>
      <c r="I15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6" s="20"/>
      <c r="K15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6" s="103"/>
      <c r="M156" s="46"/>
      <c r="O156" s="4">
        <v>1</v>
      </c>
      <c r="P156" s="63" t="str">
        <f>IF(AND(O156=1,Tabuľka37[[#This Row],[Dosiahnutý štandardný výstup v čase predloženia ŽoNFP5]]&gt;=0),Tabuľka37[[#This Row],[Dosiahnutý štandardný výstup v čase predloženia ŽoNFP5]],0)</f>
        <v/>
      </c>
    </row>
    <row r="157" spans="1:16" ht="18" customHeight="1" x14ac:dyDescent="0.25">
      <c r="A157" s="13" t="s">
        <v>24</v>
      </c>
      <c r="B157" s="14" t="s">
        <v>53</v>
      </c>
      <c r="C157" s="152">
        <v>810</v>
      </c>
      <c r="D157" s="153" t="s">
        <v>282</v>
      </c>
      <c r="E157" s="28">
        <v>52285</v>
      </c>
      <c r="F157" s="20"/>
      <c r="G15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7" s="60"/>
      <c r="I15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7" s="20"/>
      <c r="K15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7" s="103"/>
      <c r="M157" s="46"/>
      <c r="O157" s="4">
        <v>1</v>
      </c>
      <c r="P157" s="63" t="str">
        <f>IF(AND(O157=1,Tabuľka37[[#This Row],[Dosiahnutý štandardný výstup v čase predloženia ŽoNFP5]]&gt;=0),Tabuľka37[[#This Row],[Dosiahnutý štandardný výstup v čase predloženia ŽoNFP5]],0)</f>
        <v/>
      </c>
    </row>
    <row r="158" spans="1:16" ht="18" customHeight="1" x14ac:dyDescent="0.25">
      <c r="A158" s="13" t="s">
        <v>24</v>
      </c>
      <c r="B158" s="14" t="s">
        <v>53</v>
      </c>
      <c r="C158" s="152">
        <v>702</v>
      </c>
      <c r="D158" s="153" t="s">
        <v>283</v>
      </c>
      <c r="E158" s="28">
        <v>52285</v>
      </c>
      <c r="F158" s="20"/>
      <c r="G15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8" s="60"/>
      <c r="I15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8" s="20"/>
      <c r="K15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8" s="103"/>
      <c r="M158" s="46"/>
      <c r="O158" s="4">
        <v>1</v>
      </c>
      <c r="P158" s="63" t="str">
        <f>IF(AND(O158=1,Tabuľka37[[#This Row],[Dosiahnutý štandardný výstup v čase predloženia ŽoNFP5]]&gt;=0),Tabuľka37[[#This Row],[Dosiahnutý štandardný výstup v čase predloženia ŽoNFP5]],0)</f>
        <v/>
      </c>
    </row>
    <row r="159" spans="1:16" ht="18" customHeight="1" x14ac:dyDescent="0.25">
      <c r="A159" s="13" t="s">
        <v>24</v>
      </c>
      <c r="B159" s="14" t="s">
        <v>53</v>
      </c>
      <c r="C159" s="152">
        <v>817</v>
      </c>
      <c r="D159" s="153" t="s">
        <v>284</v>
      </c>
      <c r="E159" s="28">
        <v>52285</v>
      </c>
      <c r="F159" s="20"/>
      <c r="G15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9" s="60"/>
      <c r="I15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9" s="20"/>
      <c r="K15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9" s="103"/>
      <c r="M159" s="46"/>
      <c r="O159" s="4">
        <v>1</v>
      </c>
      <c r="P159" s="63" t="str">
        <f>IF(AND(O159=1,Tabuľka37[[#This Row],[Dosiahnutý štandardný výstup v čase predloženia ŽoNFP5]]&gt;=0),Tabuľka37[[#This Row],[Dosiahnutý štandardný výstup v čase predloženia ŽoNFP5]],0)</f>
        <v/>
      </c>
    </row>
    <row r="160" spans="1:16" ht="18" customHeight="1" x14ac:dyDescent="0.25">
      <c r="A160" s="13" t="s">
        <v>24</v>
      </c>
      <c r="B160" s="14" t="s">
        <v>53</v>
      </c>
      <c r="C160" s="152">
        <v>820</v>
      </c>
      <c r="D160" s="153" t="s">
        <v>285</v>
      </c>
      <c r="E160" s="28">
        <v>52285</v>
      </c>
      <c r="F160" s="20"/>
      <c r="G16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0" s="60"/>
      <c r="I16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0" s="20"/>
      <c r="K16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0" s="103"/>
      <c r="M160" s="46"/>
      <c r="O160" s="4">
        <v>1</v>
      </c>
      <c r="P160" s="63" t="str">
        <f>IF(AND(O160=1,Tabuľka37[[#This Row],[Dosiahnutý štandardný výstup v čase predloženia ŽoNFP5]]&gt;=0),Tabuľka37[[#This Row],[Dosiahnutý štandardný výstup v čase predloženia ŽoNFP5]],0)</f>
        <v/>
      </c>
    </row>
    <row r="161" spans="1:16" ht="18" customHeight="1" x14ac:dyDescent="0.25">
      <c r="A161" s="13" t="s">
        <v>24</v>
      </c>
      <c r="B161" s="14" t="s">
        <v>53</v>
      </c>
      <c r="C161" s="152">
        <v>805</v>
      </c>
      <c r="D161" s="153" t="s">
        <v>286</v>
      </c>
      <c r="E161" s="28">
        <v>52285</v>
      </c>
      <c r="F161" s="20"/>
      <c r="G16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1" s="60"/>
      <c r="I16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1" s="20"/>
      <c r="K16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1" s="103"/>
      <c r="M161" s="46"/>
      <c r="O161" s="4">
        <v>1</v>
      </c>
      <c r="P161" s="63" t="str">
        <f>IF(AND(O161=1,Tabuľka37[[#This Row],[Dosiahnutý štandardný výstup v čase predloženia ŽoNFP5]]&gt;=0),Tabuľka37[[#This Row],[Dosiahnutý štandardný výstup v čase predloženia ŽoNFP5]],0)</f>
        <v/>
      </c>
    </row>
    <row r="162" spans="1:16" ht="18" customHeight="1" x14ac:dyDescent="0.25">
      <c r="A162" s="13" t="s">
        <v>24</v>
      </c>
      <c r="B162" s="14" t="s">
        <v>53</v>
      </c>
      <c r="C162" s="152">
        <v>614</v>
      </c>
      <c r="D162" s="153" t="s">
        <v>227</v>
      </c>
      <c r="E162" s="28">
        <v>52285</v>
      </c>
      <c r="F162" s="20"/>
      <c r="G16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2" s="60"/>
      <c r="I16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2" s="20"/>
      <c r="K16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2" s="103"/>
      <c r="M162" s="46"/>
      <c r="O162" s="4">
        <v>1</v>
      </c>
      <c r="P162" s="63" t="str">
        <f>IF(AND(O162=1,Tabuľka37[[#This Row],[Dosiahnutý štandardný výstup v čase predloženia ŽoNFP5]]&gt;=0),Tabuľka37[[#This Row],[Dosiahnutý štandardný výstup v čase predloženia ŽoNFP5]],0)</f>
        <v/>
      </c>
    </row>
    <row r="163" spans="1:16" ht="18" customHeight="1" x14ac:dyDescent="0.25">
      <c r="A163" s="13" t="s">
        <v>24</v>
      </c>
      <c r="B163" s="14" t="s">
        <v>53</v>
      </c>
      <c r="C163" s="152">
        <v>714</v>
      </c>
      <c r="D163" s="153" t="s">
        <v>228</v>
      </c>
      <c r="E163" s="28">
        <v>52285</v>
      </c>
      <c r="F163" s="20"/>
      <c r="G16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3" s="60"/>
      <c r="I16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3" s="20"/>
      <c r="K16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3" s="103"/>
      <c r="M163" s="46"/>
      <c r="O163" s="4">
        <v>1</v>
      </c>
      <c r="P163" s="63" t="str">
        <f>IF(AND(O163=1,Tabuľka37[[#This Row],[Dosiahnutý štandardný výstup v čase predloženia ŽoNFP5]]&gt;=0),Tabuľka37[[#This Row],[Dosiahnutý štandardný výstup v čase predloženia ŽoNFP5]],0)</f>
        <v/>
      </c>
    </row>
    <row r="164" spans="1:16" ht="18" customHeight="1" x14ac:dyDescent="0.25">
      <c r="A164" s="13" t="s">
        <v>24</v>
      </c>
      <c r="B164" s="14" t="s">
        <v>53</v>
      </c>
      <c r="C164" s="152">
        <v>708</v>
      </c>
      <c r="D164" s="153" t="s">
        <v>229</v>
      </c>
      <c r="E164" s="28">
        <v>52285</v>
      </c>
      <c r="F164" s="20"/>
      <c r="G16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4" s="60"/>
      <c r="I16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4" s="20"/>
      <c r="K16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4" s="103"/>
      <c r="M164" s="46"/>
      <c r="O164" s="4">
        <v>1</v>
      </c>
      <c r="P164" s="63" t="str">
        <f>IF(AND(O164=1,Tabuľka37[[#This Row],[Dosiahnutý štandardný výstup v čase predloženia ŽoNFP5]]&gt;=0),Tabuľka37[[#This Row],[Dosiahnutý štandardný výstup v čase predloženia ŽoNFP5]],0)</f>
        <v/>
      </c>
    </row>
    <row r="165" spans="1:16" ht="18" customHeight="1" x14ac:dyDescent="0.25">
      <c r="A165" s="13" t="s">
        <v>24</v>
      </c>
      <c r="B165" s="14" t="s">
        <v>53</v>
      </c>
      <c r="C165" s="152">
        <v>610</v>
      </c>
      <c r="D165" s="153" t="s">
        <v>230</v>
      </c>
      <c r="E165" s="28">
        <v>52285</v>
      </c>
      <c r="F165" s="20"/>
      <c r="G16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5" s="60"/>
      <c r="I16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5" s="20"/>
      <c r="K16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5" s="103"/>
      <c r="M165" s="46"/>
      <c r="O165" s="4">
        <v>1</v>
      </c>
      <c r="P165" s="63" t="str">
        <f>IF(AND(O165=1,Tabuľka37[[#This Row],[Dosiahnutý štandardný výstup v čase predloženia ŽoNFP5]]&gt;=0),Tabuľka37[[#This Row],[Dosiahnutý štandardný výstup v čase predloženia ŽoNFP5]],0)</f>
        <v/>
      </c>
    </row>
    <row r="166" spans="1:16" ht="18" customHeight="1" x14ac:dyDescent="0.25">
      <c r="A166" s="13" t="s">
        <v>24</v>
      </c>
      <c r="B166" s="14" t="s">
        <v>53</v>
      </c>
      <c r="C166" s="152">
        <v>611</v>
      </c>
      <c r="D166" s="153" t="s">
        <v>231</v>
      </c>
      <c r="E166" s="28">
        <v>52285</v>
      </c>
      <c r="F166" s="20"/>
      <c r="G16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6" s="60"/>
      <c r="I16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6" s="20"/>
      <c r="K16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6" s="103"/>
      <c r="M166" s="46"/>
      <c r="O166" s="4">
        <v>1</v>
      </c>
      <c r="P166" s="63" t="str">
        <f>IF(AND(O166=1,Tabuľka37[[#This Row],[Dosiahnutý štandardný výstup v čase predloženia ŽoNFP5]]&gt;=0),Tabuľka37[[#This Row],[Dosiahnutý štandardný výstup v čase predloženia ŽoNFP5]],0)</f>
        <v/>
      </c>
    </row>
    <row r="167" spans="1:16" ht="18" customHeight="1" x14ac:dyDescent="0.25">
      <c r="A167" s="13" t="s">
        <v>24</v>
      </c>
      <c r="B167" s="14" t="s">
        <v>53</v>
      </c>
      <c r="C167" s="152">
        <v>730</v>
      </c>
      <c r="D167" s="153" t="s">
        <v>232</v>
      </c>
      <c r="E167" s="28">
        <v>52285</v>
      </c>
      <c r="F167" s="20"/>
      <c r="G16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7" s="60"/>
      <c r="I16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7" s="20"/>
      <c r="K16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7" s="103"/>
      <c r="M167" s="46"/>
      <c r="O167" s="4">
        <v>1</v>
      </c>
      <c r="P167" s="63" t="str">
        <f>IF(AND(O167=1,Tabuľka37[[#This Row],[Dosiahnutý štandardný výstup v čase predloženia ŽoNFP5]]&gt;=0),Tabuľka37[[#This Row],[Dosiahnutý štandardný výstup v čase predloženia ŽoNFP5]],0)</f>
        <v/>
      </c>
    </row>
    <row r="168" spans="1:16" ht="18" customHeight="1" x14ac:dyDescent="0.25">
      <c r="A168" s="13" t="s">
        <v>24</v>
      </c>
      <c r="B168" s="14" t="s">
        <v>53</v>
      </c>
      <c r="C168" s="152">
        <v>709</v>
      </c>
      <c r="D168" s="153" t="s">
        <v>233</v>
      </c>
      <c r="E168" s="28">
        <v>52285</v>
      </c>
      <c r="F168" s="20"/>
      <c r="G16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8" s="60"/>
      <c r="I16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8" s="20"/>
      <c r="K16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8" s="103"/>
      <c r="M168" s="46"/>
      <c r="O168" s="4">
        <v>1</v>
      </c>
      <c r="P168" s="63" t="str">
        <f>IF(AND(O168=1,Tabuľka37[[#This Row],[Dosiahnutý štandardný výstup v čase predloženia ŽoNFP5]]&gt;=0),Tabuľka37[[#This Row],[Dosiahnutý štandardný výstup v čase predloženia ŽoNFP5]],0)</f>
        <v/>
      </c>
    </row>
    <row r="169" spans="1:16" ht="18" customHeight="1" x14ac:dyDescent="0.25">
      <c r="A169" s="13" t="s">
        <v>24</v>
      </c>
      <c r="B169" s="14" t="s">
        <v>53</v>
      </c>
      <c r="C169" s="152">
        <v>811</v>
      </c>
      <c r="D169" s="153" t="s">
        <v>234</v>
      </c>
      <c r="E169" s="28">
        <v>52285</v>
      </c>
      <c r="F169" s="20"/>
      <c r="G16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9" s="60"/>
      <c r="I16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9" s="20"/>
      <c r="K16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9" s="103"/>
      <c r="M169" s="46"/>
      <c r="O169" s="4">
        <v>1</v>
      </c>
      <c r="P169" s="63" t="str">
        <f>IF(AND(O169=1,Tabuľka37[[#This Row],[Dosiahnutý štandardný výstup v čase predloženia ŽoNFP5]]&gt;=0),Tabuľka37[[#This Row],[Dosiahnutý štandardný výstup v čase predloženia ŽoNFP5]],0)</f>
        <v/>
      </c>
    </row>
    <row r="170" spans="1:16" ht="18" customHeight="1" x14ac:dyDescent="0.25">
      <c r="A170" s="13" t="s">
        <v>24</v>
      </c>
      <c r="B170" s="14" t="s">
        <v>53</v>
      </c>
      <c r="C170" s="152">
        <v>826</v>
      </c>
      <c r="D170" s="153" t="s">
        <v>235</v>
      </c>
      <c r="E170" s="28">
        <v>52285</v>
      </c>
      <c r="F170" s="20"/>
      <c r="G17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0" s="60"/>
      <c r="I17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0" s="20"/>
      <c r="K17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0" s="103"/>
      <c r="M170" s="46"/>
      <c r="O170" s="4">
        <v>1</v>
      </c>
      <c r="P170" s="63" t="str">
        <f>IF(AND(O170=1,Tabuľka37[[#This Row],[Dosiahnutý štandardný výstup v čase predloženia ŽoNFP5]]&gt;=0),Tabuľka37[[#This Row],[Dosiahnutý štandardný výstup v čase predloženia ŽoNFP5]],0)</f>
        <v/>
      </c>
    </row>
    <row r="171" spans="1:16" ht="18" customHeight="1" x14ac:dyDescent="0.25">
      <c r="A171" s="13" t="s">
        <v>24</v>
      </c>
      <c r="B171" s="14" t="s">
        <v>53</v>
      </c>
      <c r="C171" s="152">
        <v>713</v>
      </c>
      <c r="D171" s="153" t="s">
        <v>236</v>
      </c>
      <c r="E171" s="28">
        <v>52285</v>
      </c>
      <c r="F171" s="20"/>
      <c r="G17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1" s="60"/>
      <c r="I17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1" s="20"/>
      <c r="K17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1" s="103"/>
      <c r="M171" s="46"/>
      <c r="O171" s="4">
        <v>1</v>
      </c>
      <c r="P171" s="63" t="str">
        <f>IF(AND(O171=1,Tabuľka37[[#This Row],[Dosiahnutý štandardný výstup v čase predloženia ŽoNFP5]]&gt;=0),Tabuľka37[[#This Row],[Dosiahnutý štandardný výstup v čase predloženia ŽoNFP5]],0)</f>
        <v/>
      </c>
    </row>
    <row r="172" spans="1:16" ht="18" customHeight="1" x14ac:dyDescent="0.25">
      <c r="A172" s="13" t="s">
        <v>24</v>
      </c>
      <c r="B172" s="14" t="s">
        <v>53</v>
      </c>
      <c r="C172" s="152">
        <v>726</v>
      </c>
      <c r="D172" s="153" t="s">
        <v>237</v>
      </c>
      <c r="E172" s="28">
        <v>52285</v>
      </c>
      <c r="F172" s="20"/>
      <c r="G17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2" s="60"/>
      <c r="I17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2" s="20"/>
      <c r="K17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2" s="103"/>
      <c r="M172" s="46"/>
      <c r="O172" s="4">
        <v>1</v>
      </c>
      <c r="P172" s="63" t="str">
        <f>IF(AND(O172=1,Tabuľka37[[#This Row],[Dosiahnutý štandardný výstup v čase predloženia ŽoNFP5]]&gt;=0),Tabuľka37[[#This Row],[Dosiahnutý štandardný výstup v čase predloženia ŽoNFP5]],0)</f>
        <v/>
      </c>
    </row>
    <row r="173" spans="1:16" ht="18" customHeight="1" x14ac:dyDescent="0.25">
      <c r="A173" s="13" t="s">
        <v>24</v>
      </c>
      <c r="B173" s="14" t="s">
        <v>53</v>
      </c>
      <c r="C173" s="152">
        <v>739</v>
      </c>
      <c r="D173" s="153" t="s">
        <v>239</v>
      </c>
      <c r="E173" s="28">
        <v>52285</v>
      </c>
      <c r="F173" s="20"/>
      <c r="G17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3" s="60"/>
      <c r="I17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3" s="20"/>
      <c r="K17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3" s="103"/>
      <c r="M173" s="46"/>
      <c r="O173" s="4">
        <v>1</v>
      </c>
      <c r="P173" s="63" t="str">
        <f>IF(AND(O173=1,Tabuľka37[[#This Row],[Dosiahnutý štandardný výstup v čase predloženia ŽoNFP5]]&gt;=0),Tabuľka37[[#This Row],[Dosiahnutý štandardný výstup v čase predloženia ŽoNFP5]],0)</f>
        <v/>
      </c>
    </row>
    <row r="174" spans="1:16" ht="18" customHeight="1" x14ac:dyDescent="0.25">
      <c r="A174" s="13" t="s">
        <v>24</v>
      </c>
      <c r="B174" s="14" t="s">
        <v>53</v>
      </c>
      <c r="C174" s="152">
        <v>744</v>
      </c>
      <c r="D174" s="153" t="s">
        <v>240</v>
      </c>
      <c r="E174" s="28">
        <v>52285</v>
      </c>
      <c r="F174" s="20"/>
      <c r="G17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4" s="60"/>
      <c r="I17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4" s="20"/>
      <c r="K17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4" s="103"/>
      <c r="M174" s="46"/>
      <c r="O174" s="4">
        <v>1</v>
      </c>
      <c r="P174" s="63" t="str">
        <f>IF(AND(O174=1,Tabuľka37[[#This Row],[Dosiahnutý štandardný výstup v čase predloženia ŽoNFP5]]&gt;=0),Tabuľka37[[#This Row],[Dosiahnutý štandardný výstup v čase predloženia ŽoNFP5]],0)</f>
        <v/>
      </c>
    </row>
    <row r="175" spans="1:16" ht="18" customHeight="1" x14ac:dyDescent="0.25">
      <c r="A175" s="13" t="s">
        <v>24</v>
      </c>
      <c r="B175" s="14" t="s">
        <v>53</v>
      </c>
      <c r="C175" s="152">
        <v>745</v>
      </c>
      <c r="D175" s="153" t="s">
        <v>241</v>
      </c>
      <c r="E175" s="28">
        <v>52285</v>
      </c>
      <c r="F175" s="20"/>
      <c r="G17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5" s="60"/>
      <c r="I17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5" s="20"/>
      <c r="K17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5" s="103"/>
      <c r="M175" s="46"/>
      <c r="O175" s="4">
        <v>1</v>
      </c>
      <c r="P175" s="63" t="str">
        <f>IF(AND(O175=1,Tabuľka37[[#This Row],[Dosiahnutý štandardný výstup v čase predloženia ŽoNFP5]]&gt;=0),Tabuľka37[[#This Row],[Dosiahnutý štandardný výstup v čase predloženia ŽoNFP5]],0)</f>
        <v/>
      </c>
    </row>
    <row r="176" spans="1:16" ht="18" customHeight="1" x14ac:dyDescent="0.25">
      <c r="A176" s="13" t="s">
        <v>24</v>
      </c>
      <c r="B176" s="14" t="s">
        <v>53</v>
      </c>
      <c r="C176" s="152">
        <v>737</v>
      </c>
      <c r="D176" s="153" t="s">
        <v>242</v>
      </c>
      <c r="E176" s="28">
        <v>52285</v>
      </c>
      <c r="F176" s="20"/>
      <c r="G17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6" s="60"/>
      <c r="I17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6" s="20"/>
      <c r="K17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6" s="103"/>
      <c r="M176" s="46"/>
      <c r="O176" s="4">
        <v>1</v>
      </c>
      <c r="P176" s="63" t="str">
        <f>IF(AND(O176=1,Tabuľka37[[#This Row],[Dosiahnutý štandardný výstup v čase predloženia ŽoNFP5]]&gt;=0),Tabuľka37[[#This Row],[Dosiahnutý štandardný výstup v čase predloženia ŽoNFP5]],0)</f>
        <v/>
      </c>
    </row>
    <row r="177" spans="1:16" ht="18" customHeight="1" x14ac:dyDescent="0.25">
      <c r="A177" s="13" t="s">
        <v>24</v>
      </c>
      <c r="B177" s="14" t="s">
        <v>53</v>
      </c>
      <c r="C177" s="152">
        <v>738</v>
      </c>
      <c r="D177" s="153" t="s">
        <v>243</v>
      </c>
      <c r="E177" s="28">
        <v>52285</v>
      </c>
      <c r="F177" s="20"/>
      <c r="G17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7" s="60"/>
      <c r="I17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7" s="20"/>
      <c r="K17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7" s="103"/>
      <c r="M177" s="46"/>
      <c r="O177" s="4">
        <v>1</v>
      </c>
      <c r="P177" s="63" t="str">
        <f>IF(AND(O177=1,Tabuľka37[[#This Row],[Dosiahnutý štandardný výstup v čase predloženia ŽoNFP5]]&gt;=0),Tabuľka37[[#This Row],[Dosiahnutý štandardný výstup v čase predloženia ŽoNFP5]],0)</f>
        <v/>
      </c>
    </row>
    <row r="178" spans="1:16" ht="18" customHeight="1" x14ac:dyDescent="0.25">
      <c r="A178" s="13" t="s">
        <v>24</v>
      </c>
      <c r="B178" s="14" t="s">
        <v>53</v>
      </c>
      <c r="C178" s="152">
        <v>718</v>
      </c>
      <c r="D178" s="153" t="s">
        <v>244</v>
      </c>
      <c r="E178" s="28">
        <v>52285</v>
      </c>
      <c r="F178" s="20"/>
      <c r="G17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8" s="60"/>
      <c r="I17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8" s="20"/>
      <c r="K17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8" s="103"/>
      <c r="M178" s="46"/>
      <c r="O178" s="4">
        <v>1</v>
      </c>
      <c r="P178" s="63" t="str">
        <f>IF(AND(O178=1,Tabuľka37[[#This Row],[Dosiahnutý štandardný výstup v čase predloženia ŽoNFP5]]&gt;=0),Tabuľka37[[#This Row],[Dosiahnutý štandardný výstup v čase predloženia ŽoNFP5]],0)</f>
        <v/>
      </c>
    </row>
    <row r="179" spans="1:16" ht="18" customHeight="1" x14ac:dyDescent="0.25">
      <c r="A179" s="13" t="s">
        <v>24</v>
      </c>
      <c r="B179" s="14" t="s">
        <v>53</v>
      </c>
      <c r="C179" s="152">
        <v>719</v>
      </c>
      <c r="D179" s="153" t="s">
        <v>245</v>
      </c>
      <c r="E179" s="28">
        <v>52285</v>
      </c>
      <c r="F179" s="20"/>
      <c r="G17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9" s="60"/>
      <c r="I17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9" s="20"/>
      <c r="K17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9" s="103"/>
      <c r="M179" s="46"/>
      <c r="O179" s="4">
        <v>0</v>
      </c>
      <c r="P179" s="63">
        <f>IF(AND(O179=1,Tabuľka37[[#This Row],[Dosiahnutý štandardný výstup v čase predloženia ŽoNFP5]]&gt;=0),Tabuľka37[[#This Row],[Dosiahnutý štandardný výstup v čase predloženia ŽoNFP5]],0)</f>
        <v>0</v>
      </c>
    </row>
    <row r="180" spans="1:16" ht="18" customHeight="1" x14ac:dyDescent="0.25">
      <c r="A180" s="13" t="s">
        <v>24</v>
      </c>
      <c r="B180" s="14" t="s">
        <v>53</v>
      </c>
      <c r="C180" s="152">
        <v>676</v>
      </c>
      <c r="D180" s="153" t="s">
        <v>371</v>
      </c>
      <c r="E180" s="28">
        <v>52285</v>
      </c>
      <c r="F180" s="20"/>
      <c r="G18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0" s="60"/>
      <c r="I18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0" s="20"/>
      <c r="K18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0" s="103"/>
      <c r="M180" s="46"/>
      <c r="O180" s="4">
        <v>0</v>
      </c>
      <c r="P180" s="63">
        <f>IF(AND(O180=1,Tabuľka37[[#This Row],[Dosiahnutý štandardný výstup v čase predloženia ŽoNFP5]]&gt;=0),Tabuľka37[[#This Row],[Dosiahnutý štandardný výstup v čase predloženia ŽoNFP5]],0)</f>
        <v>0</v>
      </c>
    </row>
    <row r="181" spans="1:16" ht="18" customHeight="1" x14ac:dyDescent="0.25">
      <c r="A181" s="13" t="s">
        <v>372</v>
      </c>
      <c r="B181" s="14" t="s">
        <v>53</v>
      </c>
      <c r="C181" s="152">
        <v>628</v>
      </c>
      <c r="D181" s="153" t="s">
        <v>373</v>
      </c>
      <c r="E181" s="28">
        <v>412800</v>
      </c>
      <c r="F181" s="20"/>
      <c r="G18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1" s="60"/>
      <c r="I18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1" s="20"/>
      <c r="K18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1" s="103"/>
      <c r="M181" s="46"/>
      <c r="O181" s="4">
        <v>0</v>
      </c>
      <c r="P181" s="63">
        <f>IF(AND(O181=1,Tabuľka37[[#This Row],[Dosiahnutý štandardný výstup v čase predloženia ŽoNFP5]]&gt;=0),Tabuľka37[[#This Row],[Dosiahnutý štandardný výstup v čase predloženia ŽoNFP5]],0)</f>
        <v>0</v>
      </c>
    </row>
    <row r="182" spans="1:16" ht="18" customHeight="1" x14ac:dyDescent="0.25">
      <c r="A182" s="13" t="s">
        <v>25</v>
      </c>
      <c r="B182" s="14" t="s">
        <v>53</v>
      </c>
      <c r="C182" s="152">
        <v>630</v>
      </c>
      <c r="D182" s="153" t="s">
        <v>374</v>
      </c>
      <c r="E182" s="28">
        <v>761400</v>
      </c>
      <c r="F182" s="20"/>
      <c r="G18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2" s="60"/>
      <c r="I18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2" s="20"/>
      <c r="K18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2" s="103"/>
      <c r="M182" s="46"/>
      <c r="O182" s="4">
        <v>0</v>
      </c>
      <c r="P182" s="63">
        <f>IF(AND(O182=1,Tabuľka37[[#This Row],[Dosiahnutý štandardný výstup v čase predloženia ŽoNFP5]]&gt;=0),Tabuľka37[[#This Row],[Dosiahnutý štandardný výstup v čase predloženia ŽoNFP5]],0)</f>
        <v>0</v>
      </c>
    </row>
    <row r="183" spans="1:16" ht="18" customHeight="1" x14ac:dyDescent="0.25">
      <c r="A183" s="13" t="s">
        <v>375</v>
      </c>
      <c r="B183" s="14" t="s">
        <v>53</v>
      </c>
      <c r="C183" s="152">
        <v>660</v>
      </c>
      <c r="D183" s="153" t="s">
        <v>376</v>
      </c>
      <c r="E183" s="28">
        <v>70</v>
      </c>
      <c r="F183" s="20"/>
      <c r="G18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3" s="60"/>
      <c r="I18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3" s="20"/>
      <c r="K18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3" s="103"/>
      <c r="M183" s="46"/>
      <c r="O183" s="4">
        <v>0</v>
      </c>
      <c r="P183" s="63">
        <f>IF(AND(O183=1,Tabuľka37[[#This Row],[Dosiahnutý štandardný výstup v čase predloženia ŽoNFP5]]&gt;=0),Tabuľka37[[#This Row],[Dosiahnutý štandardný výstup v čase predloženia ŽoNFP5]],0)</f>
        <v>0</v>
      </c>
    </row>
    <row r="184" spans="1:16" ht="18" customHeight="1" x14ac:dyDescent="0.25">
      <c r="A184" s="13" t="s">
        <v>375</v>
      </c>
      <c r="B184" s="14" t="s">
        <v>53</v>
      </c>
      <c r="C184" s="152">
        <v>661</v>
      </c>
      <c r="D184" s="153" t="s">
        <v>377</v>
      </c>
      <c r="E184" s="28">
        <v>70</v>
      </c>
      <c r="F184" s="20"/>
      <c r="G18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4" s="60"/>
      <c r="I18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4" s="20"/>
      <c r="K18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4" s="103"/>
      <c r="M184" s="46"/>
      <c r="O184" s="4">
        <v>0</v>
      </c>
      <c r="P184" s="63">
        <f>IF(AND(O184=1,Tabuľka37[[#This Row],[Dosiahnutý štandardný výstup v čase predloženia ŽoNFP5]]&gt;=0),Tabuľka37[[#This Row],[Dosiahnutý štandardný výstup v čase predloženia ŽoNFP5]],0)</f>
        <v>0</v>
      </c>
    </row>
    <row r="185" spans="1:16" ht="18" customHeight="1" x14ac:dyDescent="0.25">
      <c r="A185" s="13" t="s">
        <v>375</v>
      </c>
      <c r="B185" s="14" t="s">
        <v>53</v>
      </c>
      <c r="C185" s="152">
        <v>662</v>
      </c>
      <c r="D185" s="153" t="s">
        <v>378</v>
      </c>
      <c r="E185" s="28">
        <v>70</v>
      </c>
      <c r="F185" s="20"/>
      <c r="G18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5" s="60"/>
      <c r="I18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5" s="20"/>
      <c r="K18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5" s="103"/>
      <c r="M185" s="46"/>
      <c r="O185" s="4">
        <v>0</v>
      </c>
      <c r="P185" s="63">
        <f>IF(AND(O185=1,Tabuľka37[[#This Row],[Dosiahnutý štandardný výstup v čase predloženia ŽoNFP5]]&gt;=0),Tabuľka37[[#This Row],[Dosiahnutý štandardný výstup v čase predloženia ŽoNFP5]],0)</f>
        <v>0</v>
      </c>
    </row>
    <row r="186" spans="1:16" ht="18" customHeight="1" x14ac:dyDescent="0.25">
      <c r="A186" s="13" t="s">
        <v>375</v>
      </c>
      <c r="B186" s="14" t="s">
        <v>53</v>
      </c>
      <c r="C186" s="152">
        <v>663</v>
      </c>
      <c r="D186" s="153" t="s">
        <v>379</v>
      </c>
      <c r="E186" s="28">
        <v>70</v>
      </c>
      <c r="F186" s="20"/>
      <c r="G18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6" s="60"/>
      <c r="I18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6" s="20"/>
      <c r="K18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6" s="103"/>
      <c r="M186" s="46"/>
      <c r="O186" s="4">
        <v>0</v>
      </c>
      <c r="P186" s="63">
        <f>IF(AND(O186=1,Tabuľka37[[#This Row],[Dosiahnutý štandardný výstup v čase predloženia ŽoNFP5]]&gt;=0),Tabuľka37[[#This Row],[Dosiahnutý štandardný výstup v čase predloženia ŽoNFP5]],0)</f>
        <v>0</v>
      </c>
    </row>
    <row r="187" spans="1:16" ht="18" customHeight="1" x14ac:dyDescent="0.25">
      <c r="A187" s="13" t="s">
        <v>375</v>
      </c>
      <c r="B187" s="14" t="s">
        <v>53</v>
      </c>
      <c r="C187" s="152">
        <v>773</v>
      </c>
      <c r="D187" s="153" t="s">
        <v>380</v>
      </c>
      <c r="E187" s="28">
        <v>70</v>
      </c>
      <c r="F187" s="20"/>
      <c r="G18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7" s="60"/>
      <c r="I18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7" s="20"/>
      <c r="K18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7" s="103"/>
      <c r="M187" s="46"/>
      <c r="O187" s="4">
        <v>0</v>
      </c>
      <c r="P187" s="63">
        <f>IF(AND(O187=1,Tabuľka37[[#This Row],[Dosiahnutý štandardný výstup v čase predloženia ŽoNFP5]]&gt;=0),Tabuľka37[[#This Row],[Dosiahnutý štandardný výstup v čase predloženia ŽoNFP5]],0)</f>
        <v>0</v>
      </c>
    </row>
    <row r="188" spans="1:16" ht="18" customHeight="1" x14ac:dyDescent="0.25">
      <c r="A188" s="13" t="s">
        <v>375</v>
      </c>
      <c r="B188" s="14" t="s">
        <v>53</v>
      </c>
      <c r="C188" s="152">
        <v>613</v>
      </c>
      <c r="D188" s="153" t="s">
        <v>381</v>
      </c>
      <c r="E188" s="28">
        <v>70</v>
      </c>
      <c r="F188" s="20"/>
      <c r="G18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8" s="60"/>
      <c r="I18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8" s="20"/>
      <c r="K18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8" s="103"/>
      <c r="M188" s="46"/>
      <c r="O188" s="4">
        <v>0</v>
      </c>
      <c r="P188" s="63">
        <f>IF(AND(O188=1,Tabuľka37[[#This Row],[Dosiahnutý štandardný výstup v čase predloženia ŽoNFP5]]&gt;=0),Tabuľka37[[#This Row],[Dosiahnutý štandardný výstup v čase predloženia ŽoNFP5]],0)</f>
        <v>0</v>
      </c>
    </row>
    <row r="189" spans="1:16" ht="18" customHeight="1" x14ac:dyDescent="0.25">
      <c r="A189" s="13" t="s">
        <v>375</v>
      </c>
      <c r="B189" s="14" t="s">
        <v>53</v>
      </c>
      <c r="C189" s="152">
        <v>602</v>
      </c>
      <c r="D189" s="153" t="s">
        <v>382</v>
      </c>
      <c r="E189" s="28">
        <v>70</v>
      </c>
      <c r="F189" s="20"/>
      <c r="G18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9" s="60"/>
      <c r="I18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9" s="20"/>
      <c r="K18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9" s="103"/>
      <c r="M189" s="46"/>
      <c r="O189" s="4">
        <v>0</v>
      </c>
      <c r="P189" s="63">
        <f>IF(AND(O189=1,Tabuľka37[[#This Row],[Dosiahnutý štandardný výstup v čase predloženia ŽoNFP5]]&gt;=0),Tabuľka37[[#This Row],[Dosiahnutý štandardný výstup v čase predloženia ŽoNFP5]],0)</f>
        <v>0</v>
      </c>
    </row>
    <row r="190" spans="1:16" ht="18" customHeight="1" x14ac:dyDescent="0.25">
      <c r="A190" s="13" t="s">
        <v>375</v>
      </c>
      <c r="B190" s="14" t="s">
        <v>53</v>
      </c>
      <c r="C190" s="152">
        <v>669</v>
      </c>
      <c r="D190" s="153" t="s">
        <v>383</v>
      </c>
      <c r="E190" s="28">
        <v>70</v>
      </c>
      <c r="F190" s="20"/>
      <c r="G19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0" s="60"/>
      <c r="I19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0" s="20"/>
      <c r="K19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0" s="103"/>
      <c r="M190" s="46"/>
      <c r="O190" s="4">
        <v>0</v>
      </c>
      <c r="P190" s="63">
        <f>IF(AND(O190=1,Tabuľka37[[#This Row],[Dosiahnutý štandardný výstup v čase predloženia ŽoNFP5]]&gt;=0),Tabuľka37[[#This Row],[Dosiahnutý štandardný výstup v čase predloženia ŽoNFP5]],0)</f>
        <v>0</v>
      </c>
    </row>
    <row r="191" spans="1:16" ht="18" customHeight="1" x14ac:dyDescent="0.25">
      <c r="A191" s="13" t="s">
        <v>375</v>
      </c>
      <c r="B191" s="14" t="s">
        <v>53</v>
      </c>
      <c r="C191" s="152">
        <v>656</v>
      </c>
      <c r="D191" s="153" t="s">
        <v>384</v>
      </c>
      <c r="E191" s="28">
        <v>70</v>
      </c>
      <c r="F191" s="20"/>
      <c r="G19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1" s="60"/>
      <c r="I19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1" s="20"/>
      <c r="K19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1" s="103"/>
      <c r="M191" s="46"/>
      <c r="O191" s="4">
        <v>0</v>
      </c>
      <c r="P191" s="63">
        <f>IF(AND(O191=1,Tabuľka37[[#This Row],[Dosiahnutý štandardný výstup v čase predloženia ŽoNFP5]]&gt;=0),Tabuľka37[[#This Row],[Dosiahnutý štandardný výstup v čase predloženia ŽoNFP5]],0)</f>
        <v>0</v>
      </c>
    </row>
    <row r="192" spans="1:16" ht="18" customHeight="1" x14ac:dyDescent="0.25">
      <c r="A192" s="13" t="s">
        <v>375</v>
      </c>
      <c r="B192" s="14" t="s">
        <v>53</v>
      </c>
      <c r="C192" s="152">
        <v>666</v>
      </c>
      <c r="D192" s="153" t="s">
        <v>385</v>
      </c>
      <c r="E192" s="28">
        <v>70</v>
      </c>
      <c r="F192" s="20"/>
      <c r="G19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2" s="60"/>
      <c r="I19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2" s="20"/>
      <c r="K19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2" s="103"/>
      <c r="M192" s="46"/>
      <c r="O192" s="4">
        <v>0</v>
      </c>
      <c r="P192" s="63">
        <f>IF(AND(O192=1,Tabuľka37[[#This Row],[Dosiahnutý štandardný výstup v čase predloženia ŽoNFP5]]&gt;=0),Tabuľka37[[#This Row],[Dosiahnutý štandardný výstup v čase predloženia ŽoNFP5]],0)</f>
        <v>0</v>
      </c>
    </row>
    <row r="193" spans="1:16" ht="18" customHeight="1" x14ac:dyDescent="0.25">
      <c r="A193" s="13" t="s">
        <v>375</v>
      </c>
      <c r="B193" s="14" t="s">
        <v>53</v>
      </c>
      <c r="C193" s="152">
        <v>657</v>
      </c>
      <c r="D193" s="153" t="s">
        <v>386</v>
      </c>
      <c r="E193" s="28">
        <v>70</v>
      </c>
      <c r="F193" s="20"/>
      <c r="G19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3" s="60"/>
      <c r="I19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3" s="20"/>
      <c r="K19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3" s="103"/>
      <c r="M193" s="46"/>
      <c r="O193" s="4">
        <v>0</v>
      </c>
      <c r="P193" s="63">
        <f>IF(AND(O193=1,Tabuľka37[[#This Row],[Dosiahnutý štandardný výstup v čase predloženia ŽoNFP5]]&gt;=0),Tabuľka37[[#This Row],[Dosiahnutý štandardný výstup v čase predloženia ŽoNFP5]],0)</f>
        <v>0</v>
      </c>
    </row>
    <row r="194" spans="1:16" ht="18" customHeight="1" x14ac:dyDescent="0.25">
      <c r="A194" s="13" t="s">
        <v>387</v>
      </c>
      <c r="B194" s="14" t="s">
        <v>53</v>
      </c>
      <c r="C194" s="152">
        <v>115</v>
      </c>
      <c r="D194" s="153" t="s">
        <v>388</v>
      </c>
      <c r="E194" s="28">
        <v>614</v>
      </c>
      <c r="F194" s="20"/>
      <c r="G19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4" s="60"/>
      <c r="I19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4" s="20"/>
      <c r="K19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4" s="103"/>
      <c r="M194" s="46"/>
      <c r="O194" s="4">
        <v>0</v>
      </c>
      <c r="P194" s="63">
        <f>IF(AND(O194=1,Tabuľka37[[#This Row],[Dosiahnutý štandardný výstup v čase predloženia ŽoNFP5]]&gt;=0),Tabuľka37[[#This Row],[Dosiahnutý štandardný výstup v čase predloženia ŽoNFP5]],0)</f>
        <v>0</v>
      </c>
    </row>
    <row r="195" spans="1:16" ht="18" customHeight="1" x14ac:dyDescent="0.25">
      <c r="A195" s="13" t="s">
        <v>387</v>
      </c>
      <c r="B195" s="14" t="s">
        <v>53</v>
      </c>
      <c r="C195" s="152">
        <v>111</v>
      </c>
      <c r="D195" s="153" t="s">
        <v>389</v>
      </c>
      <c r="E195" s="28">
        <v>614</v>
      </c>
      <c r="F195" s="20"/>
      <c r="G19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5" s="60"/>
      <c r="I19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5" s="20"/>
      <c r="K19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5" s="103"/>
      <c r="M195" s="46"/>
      <c r="O195" s="4">
        <v>0</v>
      </c>
      <c r="P195" s="63">
        <f>IF(AND(O195=1,Tabuľka37[[#This Row],[Dosiahnutý štandardný výstup v čase predloženia ŽoNFP5]]&gt;=0),Tabuľka37[[#This Row],[Dosiahnutý štandardný výstup v čase predloženia ŽoNFP5]],0)</f>
        <v>0</v>
      </c>
    </row>
    <row r="196" spans="1:16" ht="18" customHeight="1" x14ac:dyDescent="0.25">
      <c r="A196" s="13" t="s">
        <v>27</v>
      </c>
      <c r="B196" s="14" t="s">
        <v>53</v>
      </c>
      <c r="C196" s="152">
        <v>823</v>
      </c>
      <c r="D196" s="153" t="s">
        <v>217</v>
      </c>
      <c r="E196" s="28">
        <v>250</v>
      </c>
      <c r="F196" s="20"/>
      <c r="G19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6" s="60"/>
      <c r="I19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6" s="20"/>
      <c r="K19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6" s="103"/>
      <c r="M196" s="46"/>
      <c r="O196" s="4">
        <v>1</v>
      </c>
      <c r="P196" s="63" t="str">
        <f>IF(AND(O196=1,Tabuľka37[[#This Row],[Dosiahnutý štandardný výstup v čase predloženia ŽoNFP5]]&gt;=0),Tabuľka37[[#This Row],[Dosiahnutý štandardný výstup v čase predloženia ŽoNFP5]],0)</f>
        <v/>
      </c>
    </row>
    <row r="197" spans="1:16" ht="18" customHeight="1" x14ac:dyDescent="0.25">
      <c r="A197" s="13" t="s">
        <v>27</v>
      </c>
      <c r="B197" s="14" t="s">
        <v>53</v>
      </c>
      <c r="C197" s="152">
        <v>825</v>
      </c>
      <c r="D197" s="153" t="s">
        <v>219</v>
      </c>
      <c r="E197" s="28">
        <v>250</v>
      </c>
      <c r="F197" s="20"/>
      <c r="G19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7" s="60"/>
      <c r="I19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7" s="20"/>
      <c r="K19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7" s="103"/>
      <c r="M197" s="46"/>
      <c r="O197" s="4">
        <v>1</v>
      </c>
      <c r="P197" s="63" t="str">
        <f>IF(AND(O197=1,Tabuľka37[[#This Row],[Dosiahnutý štandardný výstup v čase predloženia ŽoNFP5]]&gt;=0),Tabuľka37[[#This Row],[Dosiahnutý štandardný výstup v čase predloženia ŽoNFP5]],0)</f>
        <v/>
      </c>
    </row>
    <row r="198" spans="1:16" ht="18" customHeight="1" x14ac:dyDescent="0.25">
      <c r="A198" s="13" t="s">
        <v>27</v>
      </c>
      <c r="B198" s="14" t="s">
        <v>53</v>
      </c>
      <c r="C198" s="152">
        <v>304</v>
      </c>
      <c r="D198" s="153" t="s">
        <v>336</v>
      </c>
      <c r="E198" s="28">
        <v>250</v>
      </c>
      <c r="F198" s="20"/>
      <c r="G19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8" s="60"/>
      <c r="I19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8" s="20"/>
      <c r="K19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8" s="103"/>
      <c r="M198" s="46"/>
      <c r="O198" s="4">
        <v>1</v>
      </c>
      <c r="P198" s="63" t="str">
        <f>IF(AND(O198=1,Tabuľka37[[#This Row],[Dosiahnutý štandardný výstup v čase predloženia ŽoNFP5]]&gt;=0),Tabuľka37[[#This Row],[Dosiahnutý štandardný výstup v čase predloženia ŽoNFP5]],0)</f>
        <v/>
      </c>
    </row>
    <row r="199" spans="1:16" ht="18" customHeight="1" x14ac:dyDescent="0.25">
      <c r="A199" s="13" t="s">
        <v>27</v>
      </c>
      <c r="B199" s="14" t="s">
        <v>53</v>
      </c>
      <c r="C199" s="152">
        <v>608</v>
      </c>
      <c r="D199" s="153" t="s">
        <v>332</v>
      </c>
      <c r="E199" s="28">
        <v>250</v>
      </c>
      <c r="F199" s="20"/>
      <c r="G19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9" s="60"/>
      <c r="I19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9" s="20"/>
      <c r="K19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9" s="103"/>
      <c r="M199" s="46"/>
      <c r="O199" s="4">
        <v>1</v>
      </c>
      <c r="P199" s="63" t="str">
        <f>IF(AND(O199=1,Tabuľka37[[#This Row],[Dosiahnutý štandardný výstup v čase predloženia ŽoNFP5]]&gt;=0),Tabuľka37[[#This Row],[Dosiahnutý štandardný výstup v čase predloženia ŽoNFP5]],0)</f>
        <v/>
      </c>
    </row>
    <row r="200" spans="1:16" ht="18" customHeight="1" x14ac:dyDescent="0.25">
      <c r="A200" s="13" t="s">
        <v>27</v>
      </c>
      <c r="B200" s="14" t="s">
        <v>53</v>
      </c>
      <c r="C200" s="152">
        <v>735</v>
      </c>
      <c r="D200" s="153" t="s">
        <v>333</v>
      </c>
      <c r="E200" s="28">
        <v>250</v>
      </c>
      <c r="F200" s="20"/>
      <c r="G20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0" s="60"/>
      <c r="I20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0" s="20"/>
      <c r="K20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0" s="103"/>
      <c r="M200" s="46"/>
      <c r="O200" s="4">
        <v>0</v>
      </c>
      <c r="P200" s="63">
        <f>IF(AND(O200=1,Tabuľka37[[#This Row],[Dosiahnutý štandardný výstup v čase predloženia ŽoNFP5]]&gt;=0),Tabuľka37[[#This Row],[Dosiahnutý štandardný výstup v čase predloženia ŽoNFP5]],0)</f>
        <v>0</v>
      </c>
    </row>
    <row r="201" spans="1:16" ht="18" customHeight="1" x14ac:dyDescent="0.25">
      <c r="A201" s="13" t="s">
        <v>27</v>
      </c>
      <c r="B201" s="14" t="s">
        <v>53</v>
      </c>
      <c r="C201" s="152">
        <v>311</v>
      </c>
      <c r="D201" s="153" t="s">
        <v>337</v>
      </c>
      <c r="E201" s="28">
        <v>250</v>
      </c>
      <c r="F201" s="20"/>
      <c r="G20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1" s="60"/>
      <c r="I20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1" s="20"/>
      <c r="K20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1" s="103"/>
      <c r="M201" s="46"/>
      <c r="O201" s="4">
        <v>1</v>
      </c>
      <c r="P201" s="63" t="str">
        <f>IF(AND(O201=1,Tabuľka37[[#This Row],[Dosiahnutý štandardný výstup v čase predloženia ŽoNFP5]]&gt;=0),Tabuľka37[[#This Row],[Dosiahnutý štandardný výstup v čase predloženia ŽoNFP5]],0)</f>
        <v/>
      </c>
    </row>
    <row r="202" spans="1:16" ht="18" customHeight="1" x14ac:dyDescent="0.25">
      <c r="A202" s="13" t="s">
        <v>27</v>
      </c>
      <c r="B202" s="14" t="s">
        <v>53</v>
      </c>
      <c r="C202" s="152">
        <v>312</v>
      </c>
      <c r="D202" s="153" t="s">
        <v>338</v>
      </c>
      <c r="E202" s="28">
        <v>250</v>
      </c>
      <c r="F202" s="20"/>
      <c r="G20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2" s="60"/>
      <c r="I20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2" s="20"/>
      <c r="K20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2" s="103"/>
      <c r="M202" s="46"/>
      <c r="O202" s="4">
        <v>1</v>
      </c>
      <c r="P202" s="63" t="str">
        <f>IF(AND(O202=1,Tabuľka37[[#This Row],[Dosiahnutý štandardný výstup v čase predloženia ŽoNFP5]]&gt;=0),Tabuľka37[[#This Row],[Dosiahnutý štandardný výstup v čase predloženia ŽoNFP5]],0)</f>
        <v/>
      </c>
    </row>
    <row r="203" spans="1:16" ht="18" customHeight="1" x14ac:dyDescent="0.25">
      <c r="A203" s="13" t="s">
        <v>27</v>
      </c>
      <c r="B203" s="14" t="s">
        <v>53</v>
      </c>
      <c r="C203" s="152">
        <v>313</v>
      </c>
      <c r="D203" s="153" t="s">
        <v>339</v>
      </c>
      <c r="E203" s="28">
        <v>250</v>
      </c>
      <c r="F203" s="20"/>
      <c r="G20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3" s="60"/>
      <c r="I20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3" s="20"/>
      <c r="K20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3" s="103"/>
      <c r="M203" s="46"/>
      <c r="O203" s="4">
        <v>1</v>
      </c>
      <c r="P203" s="63" t="str">
        <f>IF(AND(O203=1,Tabuľka37[[#This Row],[Dosiahnutý štandardný výstup v čase predloženia ŽoNFP5]]&gt;=0),Tabuľka37[[#This Row],[Dosiahnutý štandardný výstup v čase predloženia ŽoNFP5]],0)</f>
        <v/>
      </c>
    </row>
    <row r="204" spans="1:16" ht="18" customHeight="1" x14ac:dyDescent="0.25">
      <c r="A204" s="13" t="s">
        <v>27</v>
      </c>
      <c r="B204" s="14" t="s">
        <v>53</v>
      </c>
      <c r="C204" s="152">
        <v>314</v>
      </c>
      <c r="D204" s="153" t="s">
        <v>340</v>
      </c>
      <c r="E204" s="28">
        <v>250</v>
      </c>
      <c r="F204" s="20"/>
      <c r="G20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4" s="60"/>
      <c r="I20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4" s="20"/>
      <c r="K20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4" s="103"/>
      <c r="M204" s="46"/>
      <c r="O204" s="4">
        <v>0</v>
      </c>
      <c r="P204" s="63">
        <f>IF(AND(O204=1,Tabuľka37[[#This Row],[Dosiahnutý štandardný výstup v čase predloženia ŽoNFP5]]&gt;=0),Tabuľka37[[#This Row],[Dosiahnutý štandardný výstup v čase predloženia ŽoNFP5]],0)</f>
        <v>0</v>
      </c>
    </row>
    <row r="205" spans="1:16" ht="18" customHeight="1" x14ac:dyDescent="0.25">
      <c r="A205" s="13" t="s">
        <v>27</v>
      </c>
      <c r="B205" s="14" t="s">
        <v>53</v>
      </c>
      <c r="C205" s="152">
        <v>309</v>
      </c>
      <c r="D205" s="153" t="s">
        <v>341</v>
      </c>
      <c r="E205" s="28">
        <v>250</v>
      </c>
      <c r="F205" s="20"/>
      <c r="G20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5" s="60"/>
      <c r="I20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5" s="20"/>
      <c r="K20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5" s="103"/>
      <c r="M205" s="46"/>
      <c r="O205" s="4">
        <v>1</v>
      </c>
      <c r="P205" s="63" t="str">
        <f>IF(AND(O205=1,Tabuľka37[[#This Row],[Dosiahnutý štandardný výstup v čase predloženia ŽoNFP5]]&gt;=0),Tabuľka37[[#This Row],[Dosiahnutý štandardný výstup v čase predloženia ŽoNFP5]],0)</f>
        <v/>
      </c>
    </row>
    <row r="206" spans="1:16" ht="18" customHeight="1" x14ac:dyDescent="0.25">
      <c r="A206" s="13" t="s">
        <v>27</v>
      </c>
      <c r="B206" s="14" t="s">
        <v>53</v>
      </c>
      <c r="C206" s="152">
        <v>310</v>
      </c>
      <c r="D206" s="153" t="s">
        <v>342</v>
      </c>
      <c r="E206" s="28">
        <v>250</v>
      </c>
      <c r="F206" s="20"/>
      <c r="G20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6" s="60"/>
      <c r="I20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6" s="20"/>
      <c r="K20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6" s="103"/>
      <c r="M206" s="46"/>
      <c r="O206" s="4">
        <v>1</v>
      </c>
      <c r="P206" s="63" t="str">
        <f>IF(AND(O206=1,Tabuľka37[[#This Row],[Dosiahnutý štandardný výstup v čase predloženia ŽoNFP5]]&gt;=0),Tabuľka37[[#This Row],[Dosiahnutý štandardný výstup v čase predloženia ŽoNFP5]],0)</f>
        <v/>
      </c>
    </row>
    <row r="207" spans="1:16" ht="18" customHeight="1" x14ac:dyDescent="0.25">
      <c r="A207" s="13" t="s">
        <v>27</v>
      </c>
      <c r="B207" s="14" t="s">
        <v>53</v>
      </c>
      <c r="C207" s="152">
        <v>307</v>
      </c>
      <c r="D207" s="153" t="s">
        <v>343</v>
      </c>
      <c r="E207" s="28">
        <v>250</v>
      </c>
      <c r="F207" s="20"/>
      <c r="G20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7" s="60"/>
      <c r="I20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7" s="20"/>
      <c r="K20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7" s="103"/>
      <c r="M207" s="46"/>
      <c r="O207" s="4">
        <v>1</v>
      </c>
      <c r="P207" s="63" t="str">
        <f>IF(AND(O207=1,Tabuľka37[[#This Row],[Dosiahnutý štandardný výstup v čase predloženia ŽoNFP5]]&gt;=0),Tabuľka37[[#This Row],[Dosiahnutý štandardný výstup v čase predloženia ŽoNFP5]],0)</f>
        <v/>
      </c>
    </row>
    <row r="208" spans="1:16" ht="18" customHeight="1" x14ac:dyDescent="0.25">
      <c r="A208" s="13" t="s">
        <v>27</v>
      </c>
      <c r="B208" s="14" t="s">
        <v>53</v>
      </c>
      <c r="C208" s="152">
        <v>659</v>
      </c>
      <c r="D208" s="153" t="s">
        <v>390</v>
      </c>
      <c r="E208" s="28">
        <v>250</v>
      </c>
      <c r="F208" s="20"/>
      <c r="G20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8" s="60"/>
      <c r="I20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8" s="20"/>
      <c r="K20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8" s="103"/>
      <c r="M208" s="46"/>
      <c r="O208" s="4">
        <v>0</v>
      </c>
      <c r="P208" s="63">
        <f>IF(AND(O208=1,Tabuľka37[[#This Row],[Dosiahnutý štandardný výstup v čase predloženia ŽoNFP5]]&gt;=0),Tabuľka37[[#This Row],[Dosiahnutý štandardný výstup v čase predloženia ŽoNFP5]],0)</f>
        <v>0</v>
      </c>
    </row>
    <row r="209" spans="1:16" ht="18" customHeight="1" x14ac:dyDescent="0.25">
      <c r="A209" s="13" t="s">
        <v>28</v>
      </c>
      <c r="B209" s="14" t="s">
        <v>53</v>
      </c>
      <c r="C209" s="152">
        <v>822</v>
      </c>
      <c r="D209" s="153" t="s">
        <v>391</v>
      </c>
      <c r="E209" s="28">
        <v>326</v>
      </c>
      <c r="F209" s="20"/>
      <c r="G20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9" s="60"/>
      <c r="I20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9" s="20"/>
      <c r="K20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9" s="103"/>
      <c r="M209" s="46"/>
      <c r="O209" s="4">
        <v>0</v>
      </c>
      <c r="P209" s="63">
        <f>IF(AND(O209=1,Tabuľka37[[#This Row],[Dosiahnutý štandardný výstup v čase predloženia ŽoNFP5]]&gt;=0),Tabuľka37[[#This Row],[Dosiahnutý štandardný výstup v čase predloženia ŽoNFP5]],0)</f>
        <v>0</v>
      </c>
    </row>
    <row r="210" spans="1:16" ht="18" customHeight="1" x14ac:dyDescent="0.25">
      <c r="A210" s="13" t="s">
        <v>28</v>
      </c>
      <c r="B210" s="14" t="s">
        <v>53</v>
      </c>
      <c r="C210" s="152">
        <v>717</v>
      </c>
      <c r="D210" s="153" t="s">
        <v>238</v>
      </c>
      <c r="E210" s="28">
        <v>326</v>
      </c>
      <c r="F210" s="20"/>
      <c r="G21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0" s="60"/>
      <c r="I21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0" s="20"/>
      <c r="K21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0" s="103"/>
      <c r="M210" s="46"/>
      <c r="O210" s="4">
        <v>0</v>
      </c>
      <c r="P210" s="63">
        <f>IF(AND(O210=1,Tabuľka37[[#This Row],[Dosiahnutý štandardný výstup v čase predloženia ŽoNFP5]]&gt;=0),Tabuľka37[[#This Row],[Dosiahnutý štandardný výstup v čase predloženia ŽoNFP5]],0)</f>
        <v>0</v>
      </c>
    </row>
    <row r="211" spans="1:16" ht="18" customHeight="1" x14ac:dyDescent="0.25">
      <c r="A211" s="13" t="s">
        <v>392</v>
      </c>
      <c r="B211" s="14" t="s">
        <v>53</v>
      </c>
      <c r="C211" s="152">
        <v>617</v>
      </c>
      <c r="D211" s="153" t="s">
        <v>393</v>
      </c>
      <c r="E211" s="28">
        <v>445</v>
      </c>
      <c r="F211" s="20"/>
      <c r="G21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1" s="60"/>
      <c r="I21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1" s="20"/>
      <c r="K21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1" s="103"/>
      <c r="M211" s="46"/>
      <c r="O211" s="4">
        <v>0</v>
      </c>
      <c r="P211" s="63">
        <f>IF(AND(O211=1,Tabuľka37[[#This Row],[Dosiahnutý štandardný výstup v čase predloženia ŽoNFP5]]&gt;=0),Tabuľka37[[#This Row],[Dosiahnutý štandardný výstup v čase predloženia ŽoNFP5]],0)</f>
        <v>0</v>
      </c>
    </row>
    <row r="212" spans="1:16" ht="18" customHeight="1" x14ac:dyDescent="0.25">
      <c r="A212" s="13" t="s">
        <v>394</v>
      </c>
      <c r="B212" s="14" t="s">
        <v>53</v>
      </c>
      <c r="C212" s="152">
        <v>905</v>
      </c>
      <c r="D212" s="153" t="s">
        <v>395</v>
      </c>
      <c r="E212" s="28">
        <v>0</v>
      </c>
      <c r="F212" s="20"/>
      <c r="G21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2" s="60"/>
      <c r="I21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2" s="20"/>
      <c r="K21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2" s="103"/>
      <c r="M212" s="46"/>
      <c r="O212" s="4">
        <v>0</v>
      </c>
      <c r="P212" s="63">
        <f>IF(AND(O212=1,Tabuľka37[[#This Row],[Dosiahnutý štandardný výstup v čase predloženia ŽoNFP5]]&gt;=0),Tabuľka37[[#This Row],[Dosiahnutý štandardný výstup v čase predloženia ŽoNFP5]],0)</f>
        <v>0</v>
      </c>
    </row>
    <row r="213" spans="1:16" ht="18" customHeight="1" x14ac:dyDescent="0.25">
      <c r="A213" s="13" t="s">
        <v>29</v>
      </c>
      <c r="B213" s="14" t="s">
        <v>53</v>
      </c>
      <c r="C213" s="152">
        <v>654</v>
      </c>
      <c r="D213" s="153" t="s">
        <v>396</v>
      </c>
      <c r="E213" s="28">
        <v>98</v>
      </c>
      <c r="F213" s="20"/>
      <c r="G21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3" s="60"/>
      <c r="I21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3" s="20"/>
      <c r="K21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3" s="103"/>
      <c r="M213" s="46"/>
      <c r="O213" s="4">
        <v>0</v>
      </c>
      <c r="P213" s="63">
        <f>IF(AND(O213=1,Tabuľka37[[#This Row],[Dosiahnutý štandardný výstup v čase predloženia ŽoNFP5]]&gt;=0),Tabuľka37[[#This Row],[Dosiahnutý štandardný výstup v čase predloženia ŽoNFP5]],0)</f>
        <v>0</v>
      </c>
    </row>
    <row r="214" spans="1:16" ht="18" customHeight="1" x14ac:dyDescent="0.25">
      <c r="A214" s="13" t="s">
        <v>29</v>
      </c>
      <c r="B214" s="14" t="s">
        <v>53</v>
      </c>
      <c r="C214" s="152">
        <v>881</v>
      </c>
      <c r="D214" s="153" t="s">
        <v>397</v>
      </c>
      <c r="E214" s="28">
        <v>98</v>
      </c>
      <c r="F214" s="20"/>
      <c r="G21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4" s="60"/>
      <c r="I21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4" s="20"/>
      <c r="K21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4" s="103"/>
      <c r="M214" s="46"/>
      <c r="O214" s="4">
        <v>0</v>
      </c>
      <c r="P214" s="63">
        <f>IF(AND(O214=1,Tabuľka37[[#This Row],[Dosiahnutý štandardný výstup v čase predloženia ŽoNFP5]]&gt;=0),Tabuľka37[[#This Row],[Dosiahnutý štandardný výstup v čase predloženia ŽoNFP5]],0)</f>
        <v>0</v>
      </c>
    </row>
    <row r="215" spans="1:16" ht="18" customHeight="1" x14ac:dyDescent="0.25">
      <c r="A215" s="13" t="s">
        <v>29</v>
      </c>
      <c r="B215" s="14" t="s">
        <v>53</v>
      </c>
      <c r="C215" s="152">
        <v>882</v>
      </c>
      <c r="D215" s="153" t="s">
        <v>398</v>
      </c>
      <c r="E215" s="28">
        <v>98</v>
      </c>
      <c r="F215" s="20"/>
      <c r="G21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5" s="60"/>
      <c r="I215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5" s="20"/>
      <c r="K21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5" s="103"/>
      <c r="M215" s="46"/>
      <c r="O215" s="4">
        <v>0</v>
      </c>
      <c r="P215" s="63">
        <f>IF(AND(O215=1,Tabuľka37[[#This Row],[Dosiahnutý štandardný výstup v čase predloženia ŽoNFP5]]&gt;=0),Tabuľka37[[#This Row],[Dosiahnutý štandardný výstup v čase predloženia ŽoNFP5]],0)</f>
        <v>0</v>
      </c>
    </row>
    <row r="216" spans="1:16" ht="18" customHeight="1" x14ac:dyDescent="0.25">
      <c r="A216" s="13" t="s">
        <v>29</v>
      </c>
      <c r="B216" s="14" t="s">
        <v>53</v>
      </c>
      <c r="C216" s="152">
        <v>883</v>
      </c>
      <c r="D216" s="153" t="s">
        <v>399</v>
      </c>
      <c r="E216" s="28">
        <v>98</v>
      </c>
      <c r="F216" s="20"/>
      <c r="G21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6" s="60"/>
      <c r="I216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6" s="20"/>
      <c r="K21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6" s="103"/>
      <c r="M216" s="46"/>
      <c r="O216" s="4">
        <v>0</v>
      </c>
      <c r="P216" s="63">
        <f>IF(AND(O216=1,Tabuľka37[[#This Row],[Dosiahnutý štandardný výstup v čase predloženia ŽoNFP5]]&gt;=0),Tabuľka37[[#This Row],[Dosiahnutý štandardný výstup v čase predloženia ŽoNFP5]],0)</f>
        <v>0</v>
      </c>
    </row>
    <row r="217" spans="1:16" ht="18" customHeight="1" x14ac:dyDescent="0.25">
      <c r="A217" s="13" t="s">
        <v>29</v>
      </c>
      <c r="B217" s="14" t="s">
        <v>53</v>
      </c>
      <c r="C217" s="152">
        <v>884</v>
      </c>
      <c r="D217" s="153" t="s">
        <v>400</v>
      </c>
      <c r="E217" s="28">
        <v>98</v>
      </c>
      <c r="F217" s="20"/>
      <c r="G21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7" s="60"/>
      <c r="I217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7" s="20"/>
      <c r="K21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7" s="103"/>
      <c r="M217" s="46"/>
      <c r="O217" s="4">
        <v>0</v>
      </c>
      <c r="P217" s="63">
        <f>IF(AND(O217=1,Tabuľka37[[#This Row],[Dosiahnutý štandardný výstup v čase predloženia ŽoNFP5]]&gt;=0),Tabuľka37[[#This Row],[Dosiahnutý štandardný výstup v čase predloženia ŽoNFP5]],0)</f>
        <v>0</v>
      </c>
    </row>
    <row r="218" spans="1:16" ht="18" customHeight="1" x14ac:dyDescent="0.25">
      <c r="A218" s="13" t="s">
        <v>29</v>
      </c>
      <c r="B218" s="14" t="s">
        <v>53</v>
      </c>
      <c r="C218" s="152">
        <v>885</v>
      </c>
      <c r="D218" s="153" t="s">
        <v>401</v>
      </c>
      <c r="E218" s="28">
        <v>98</v>
      </c>
      <c r="F218" s="20"/>
      <c r="G21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8" s="60"/>
      <c r="I218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8" s="20"/>
      <c r="K21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8" s="103"/>
      <c r="M218" s="46"/>
      <c r="O218" s="4">
        <v>0</v>
      </c>
      <c r="P218" s="63">
        <f>IF(AND(O218=1,Tabuľka37[[#This Row],[Dosiahnutý štandardný výstup v čase predloženia ŽoNFP5]]&gt;=0),Tabuľka37[[#This Row],[Dosiahnutý štandardný výstup v čase predloženia ŽoNFP5]],0)</f>
        <v>0</v>
      </c>
    </row>
    <row r="219" spans="1:16" ht="18" customHeight="1" x14ac:dyDescent="0.25">
      <c r="A219" s="13" t="s">
        <v>29</v>
      </c>
      <c r="B219" s="14" t="s">
        <v>53</v>
      </c>
      <c r="C219" s="152">
        <v>886</v>
      </c>
      <c r="D219" s="153" t="s">
        <v>402</v>
      </c>
      <c r="E219" s="28">
        <v>98</v>
      </c>
      <c r="F219" s="20"/>
      <c r="G21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9" s="60"/>
      <c r="I219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9" s="20"/>
      <c r="K21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9" s="103"/>
      <c r="M219" s="46"/>
      <c r="O219" s="4">
        <v>0</v>
      </c>
      <c r="P219" s="63">
        <f>IF(AND(O219=1,Tabuľka37[[#This Row],[Dosiahnutý štandardný výstup v čase predloženia ŽoNFP5]]&gt;=0),Tabuľka37[[#This Row],[Dosiahnutý štandardný výstup v čase predloženia ŽoNFP5]],0)</f>
        <v>0</v>
      </c>
    </row>
    <row r="220" spans="1:16" ht="18" customHeight="1" x14ac:dyDescent="0.25">
      <c r="A220" s="13" t="s">
        <v>29</v>
      </c>
      <c r="B220" s="14" t="s">
        <v>53</v>
      </c>
      <c r="C220" s="152">
        <v>887</v>
      </c>
      <c r="D220" s="153" t="s">
        <v>403</v>
      </c>
      <c r="E220" s="28">
        <v>98</v>
      </c>
      <c r="F220" s="20"/>
      <c r="G22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0" s="60"/>
      <c r="I220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0" s="20"/>
      <c r="K22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0" s="103"/>
      <c r="M220" s="46"/>
      <c r="O220" s="4">
        <v>0</v>
      </c>
      <c r="P220" s="63">
        <f>IF(AND(O220=1,Tabuľka37[[#This Row],[Dosiahnutý štandardný výstup v čase predloženia ŽoNFP5]]&gt;=0),Tabuľka37[[#This Row],[Dosiahnutý štandardný výstup v čase predloženia ŽoNFP5]],0)</f>
        <v>0</v>
      </c>
    </row>
    <row r="221" spans="1:16" ht="18" customHeight="1" x14ac:dyDescent="0.25">
      <c r="A221" s="13" t="s">
        <v>404</v>
      </c>
      <c r="B221" s="14" t="s">
        <v>53</v>
      </c>
      <c r="C221" s="152">
        <v>750</v>
      </c>
      <c r="D221" s="153" t="s">
        <v>289</v>
      </c>
      <c r="E221" s="28">
        <v>1687</v>
      </c>
      <c r="F221" s="20"/>
      <c r="G22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1" s="60"/>
      <c r="I221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1" s="20"/>
      <c r="K22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1" s="103"/>
      <c r="M221" s="46"/>
      <c r="O221" s="4">
        <v>1</v>
      </c>
      <c r="P221" s="63" t="str">
        <f>IF(AND(O221=1,Tabuľka37[[#This Row],[Dosiahnutý štandardný výstup v čase predloženia ŽoNFP5]]&gt;=0),Tabuľka37[[#This Row],[Dosiahnutý štandardný výstup v čase predloženia ŽoNFP5]],0)</f>
        <v/>
      </c>
    </row>
    <row r="222" spans="1:16" ht="18" customHeight="1" x14ac:dyDescent="0.25">
      <c r="A222" s="13" t="s">
        <v>405</v>
      </c>
      <c r="B222" s="14" t="s">
        <v>53</v>
      </c>
      <c r="C222" s="152">
        <v>751</v>
      </c>
      <c r="D222" s="153" t="s">
        <v>290</v>
      </c>
      <c r="E222" s="28">
        <v>1687</v>
      </c>
      <c r="F222" s="20"/>
      <c r="G22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2" s="60"/>
      <c r="I222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2" s="20"/>
      <c r="K22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2" s="103"/>
      <c r="M222" s="46"/>
      <c r="O222" s="4">
        <v>1</v>
      </c>
      <c r="P222" s="63" t="str">
        <f>IF(AND(O222=1,Tabuľka37[[#This Row],[Dosiahnutý štandardný výstup v čase predloženia ŽoNFP5]]&gt;=0),Tabuľka37[[#This Row],[Dosiahnutý štandardný výstup v čase predloženia ŽoNFP5]],0)</f>
        <v/>
      </c>
    </row>
    <row r="223" spans="1:16" ht="18" customHeight="1" x14ac:dyDescent="0.25">
      <c r="A223" s="13" t="s">
        <v>405</v>
      </c>
      <c r="B223" s="14" t="s">
        <v>53</v>
      </c>
      <c r="C223" s="152">
        <v>752</v>
      </c>
      <c r="D223" s="153" t="s">
        <v>291</v>
      </c>
      <c r="E223" s="28">
        <v>1687</v>
      </c>
      <c r="F223" s="20"/>
      <c r="G22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3" s="60"/>
      <c r="I223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3" s="20"/>
      <c r="K22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3" s="103"/>
      <c r="M223" s="46"/>
      <c r="O223" s="4">
        <v>1</v>
      </c>
      <c r="P223" s="63" t="str">
        <f>IF(AND(O223=1,Tabuľka37[[#This Row],[Dosiahnutý štandardný výstup v čase predloženia ŽoNFP5]]&gt;=0),Tabuľka37[[#This Row],[Dosiahnutý štandardný výstup v čase predloženia ŽoNFP5]],0)</f>
        <v/>
      </c>
    </row>
    <row r="224" spans="1:16" ht="18" customHeight="1" x14ac:dyDescent="0.25">
      <c r="A224" s="13" t="s">
        <v>405</v>
      </c>
      <c r="B224" s="14" t="s">
        <v>53</v>
      </c>
      <c r="C224" s="152">
        <v>754</v>
      </c>
      <c r="D224" s="153" t="s">
        <v>292</v>
      </c>
      <c r="E224" s="28">
        <v>1687</v>
      </c>
      <c r="F224" s="20"/>
      <c r="G22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4" s="60"/>
      <c r="I224" s="151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4" s="20"/>
      <c r="K22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4" s="103"/>
      <c r="M224" s="46"/>
      <c r="O224" s="4">
        <v>1</v>
      </c>
      <c r="P224" s="63" t="str">
        <f>IF(AND(O224=1,Tabuľka37[[#This Row],[Dosiahnutý štandardný výstup v čase predloženia ŽoNFP5]]&gt;=0),Tabuľka37[[#This Row],[Dosiahnutý štandardný výstup v čase predloženia ŽoNFP5]],0)</f>
        <v/>
      </c>
    </row>
    <row r="225" spans="1:16" ht="18" customHeight="1" x14ac:dyDescent="0.25">
      <c r="A225" s="13" t="s">
        <v>405</v>
      </c>
      <c r="B225" s="14" t="s">
        <v>53</v>
      </c>
      <c r="C225" s="152">
        <v>755</v>
      </c>
      <c r="D225" s="153" t="s">
        <v>293</v>
      </c>
      <c r="E225" s="28">
        <v>1687</v>
      </c>
      <c r="F225" s="20"/>
      <c r="G22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5" s="60"/>
      <c r="I225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5" s="20"/>
      <c r="K22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5" s="103"/>
      <c r="M225" s="46"/>
      <c r="O225" s="4">
        <v>1</v>
      </c>
      <c r="P225" s="63" t="str">
        <f>IF(AND(O225=1,Tabuľka37[[#This Row],[Dosiahnutý štandardný výstup v čase predloženia ŽoNFP5]]&gt;=0),Tabuľka37[[#This Row],[Dosiahnutý štandardný výstup v čase predloženia ŽoNFP5]],0)</f>
        <v/>
      </c>
    </row>
    <row r="226" spans="1:16" ht="18" customHeight="1" x14ac:dyDescent="0.25">
      <c r="A226" s="13" t="s">
        <v>405</v>
      </c>
      <c r="B226" s="14" t="s">
        <v>53</v>
      </c>
      <c r="C226" s="152">
        <v>753</v>
      </c>
      <c r="D226" s="153" t="s">
        <v>294</v>
      </c>
      <c r="E226" s="28">
        <v>1687</v>
      </c>
      <c r="F226" s="20"/>
      <c r="G22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6" s="60"/>
      <c r="I226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6" s="20"/>
      <c r="K22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6" s="103"/>
      <c r="M226" s="46"/>
      <c r="O226" s="4">
        <v>1</v>
      </c>
      <c r="P226" s="63" t="str">
        <f>IF(AND(O226=1,Tabuľka37[[#This Row],[Dosiahnutý štandardný výstup v čase predloženia ŽoNFP5]]&gt;=0),Tabuľka37[[#This Row],[Dosiahnutý štandardný výstup v čase predloženia ŽoNFP5]],0)</f>
        <v/>
      </c>
    </row>
    <row r="227" spans="1:16" ht="18" customHeight="1" x14ac:dyDescent="0.25">
      <c r="A227" s="13" t="s">
        <v>405</v>
      </c>
      <c r="B227" s="14" t="s">
        <v>53</v>
      </c>
      <c r="C227" s="152">
        <v>761</v>
      </c>
      <c r="D227" s="153" t="s">
        <v>309</v>
      </c>
      <c r="E227" s="28">
        <v>1687</v>
      </c>
      <c r="F227" s="20"/>
      <c r="G22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7" s="60"/>
      <c r="I227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7" s="20"/>
      <c r="K22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7" s="103"/>
      <c r="M227" s="46"/>
      <c r="O227" s="4">
        <v>1</v>
      </c>
      <c r="P227" s="63" t="str">
        <f>IF(AND(O227=1,Tabuľka37[[#This Row],[Dosiahnutý štandardný výstup v čase predloženia ŽoNFP5]]&gt;=0),Tabuľka37[[#This Row],[Dosiahnutý štandardný výstup v čase predloženia ŽoNFP5]],0)</f>
        <v/>
      </c>
    </row>
    <row r="228" spans="1:16" ht="18" customHeight="1" x14ac:dyDescent="0.25">
      <c r="A228" s="13" t="s">
        <v>405</v>
      </c>
      <c r="B228" s="14" t="s">
        <v>53</v>
      </c>
      <c r="C228" s="152">
        <v>756</v>
      </c>
      <c r="D228" s="153" t="s">
        <v>295</v>
      </c>
      <c r="E228" s="28">
        <v>1687</v>
      </c>
      <c r="F228" s="20"/>
      <c r="G22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8" s="60"/>
      <c r="I228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8" s="20"/>
      <c r="K22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8" s="103"/>
      <c r="M228" s="46"/>
      <c r="O228" s="4">
        <v>1</v>
      </c>
      <c r="P228" s="63" t="str">
        <f>IF(AND(O228=1,Tabuľka37[[#This Row],[Dosiahnutý štandardný výstup v čase predloženia ŽoNFP5]]&gt;=0),Tabuľka37[[#This Row],[Dosiahnutý štandardný výstup v čase predloženia ŽoNFP5]],0)</f>
        <v/>
      </c>
    </row>
    <row r="229" spans="1:16" ht="18" customHeight="1" x14ac:dyDescent="0.25">
      <c r="A229" s="13" t="s">
        <v>405</v>
      </c>
      <c r="B229" s="14" t="s">
        <v>53</v>
      </c>
      <c r="C229" s="152">
        <v>947</v>
      </c>
      <c r="D229" s="153" t="s">
        <v>406</v>
      </c>
      <c r="E229" s="28">
        <v>1687</v>
      </c>
      <c r="F229" s="20"/>
      <c r="G22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9" s="60"/>
      <c r="I229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9" s="20"/>
      <c r="K22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9" s="103"/>
      <c r="M229" s="46"/>
      <c r="O229" s="4">
        <v>1</v>
      </c>
      <c r="P229" s="63" t="str">
        <f>IF(AND(O229=1,Tabuľka37[[#This Row],[Dosiahnutý štandardný výstup v čase predloženia ŽoNFP5]]&gt;=0),Tabuľka37[[#This Row],[Dosiahnutý štandardný výstup v čase predloženia ŽoNFP5]],0)</f>
        <v/>
      </c>
    </row>
    <row r="230" spans="1:16" ht="18" customHeight="1" x14ac:dyDescent="0.25">
      <c r="A230" s="13" t="s">
        <v>405</v>
      </c>
      <c r="B230" s="14" t="s">
        <v>53</v>
      </c>
      <c r="C230" s="152">
        <v>759</v>
      </c>
      <c r="D230" s="153" t="s">
        <v>297</v>
      </c>
      <c r="E230" s="28">
        <v>1687</v>
      </c>
      <c r="F230" s="20"/>
      <c r="G23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0" s="60"/>
      <c r="I230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0" s="20"/>
      <c r="K23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0" s="103"/>
      <c r="M230" s="46"/>
      <c r="O230" s="4">
        <v>1</v>
      </c>
      <c r="P230" s="63" t="str">
        <f>IF(AND(O230=1,Tabuľka37[[#This Row],[Dosiahnutý štandardný výstup v čase predloženia ŽoNFP5]]&gt;=0),Tabuľka37[[#This Row],[Dosiahnutý štandardný výstup v čase predloženia ŽoNFP5]],0)</f>
        <v/>
      </c>
    </row>
    <row r="231" spans="1:16" ht="18" customHeight="1" x14ac:dyDescent="0.25">
      <c r="A231" s="13" t="s">
        <v>30</v>
      </c>
      <c r="B231" s="14" t="s">
        <v>53</v>
      </c>
      <c r="C231" s="152">
        <v>757</v>
      </c>
      <c r="D231" s="153" t="s">
        <v>407</v>
      </c>
      <c r="E231" s="28">
        <v>376</v>
      </c>
      <c r="F231" s="20"/>
      <c r="G23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1" s="60"/>
      <c r="I231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1" s="20"/>
      <c r="K23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1" s="103"/>
      <c r="O231" s="4">
        <v>1</v>
      </c>
      <c r="P231" s="63" t="str">
        <f>IF(AND(O231=1,Tabuľka37[[#This Row],[Dosiahnutý štandardný výstup v čase predloženia ŽoNFP5]]&gt;=0),Tabuľka37[[#This Row],[Dosiahnutý štandardný výstup v čase predloženia ŽoNFP5]],0)</f>
        <v/>
      </c>
    </row>
    <row r="232" spans="1:16" ht="18" customHeight="1" x14ac:dyDescent="0.25">
      <c r="A232" s="13" t="s">
        <v>30</v>
      </c>
      <c r="B232" s="14" t="s">
        <v>53</v>
      </c>
      <c r="C232" s="152">
        <v>758</v>
      </c>
      <c r="D232" s="153" t="s">
        <v>298</v>
      </c>
      <c r="E232" s="28">
        <v>376</v>
      </c>
      <c r="F232" s="20"/>
      <c r="G23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2" s="60"/>
      <c r="I232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2" s="20"/>
      <c r="K23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2" s="103"/>
      <c r="O232" s="4">
        <v>1</v>
      </c>
      <c r="P232" s="63" t="str">
        <f>IF(AND(O232=1,Tabuľka37[[#This Row],[Dosiahnutý štandardný výstup v čase predloženia ŽoNFP5]]&gt;=0),Tabuľka37[[#This Row],[Dosiahnutý štandardný výstup v čase predloženia ŽoNFP5]],0)</f>
        <v/>
      </c>
    </row>
    <row r="233" spans="1:16" ht="18" customHeight="1" x14ac:dyDescent="0.25">
      <c r="A233" s="13" t="s">
        <v>30</v>
      </c>
      <c r="B233" s="14" t="s">
        <v>53</v>
      </c>
      <c r="C233" s="152">
        <v>764</v>
      </c>
      <c r="D233" s="153" t="s">
        <v>299</v>
      </c>
      <c r="E233" s="28">
        <v>376</v>
      </c>
      <c r="F233" s="20"/>
      <c r="G23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3" s="60"/>
      <c r="I233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3" s="20"/>
      <c r="K23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3" s="103"/>
      <c r="O233" s="4">
        <v>1</v>
      </c>
      <c r="P233" s="63" t="str">
        <f>IF(AND(O233=1,Tabuľka37[[#This Row],[Dosiahnutý štandardný výstup v čase predloženia ŽoNFP5]]&gt;=0),Tabuľka37[[#This Row],[Dosiahnutý štandardný výstup v čase predloženia ŽoNFP5]],0)</f>
        <v/>
      </c>
    </row>
    <row r="234" spans="1:16" ht="18" customHeight="1" x14ac:dyDescent="0.25">
      <c r="A234" s="13" t="s">
        <v>30</v>
      </c>
      <c r="B234" s="14" t="s">
        <v>53</v>
      </c>
      <c r="C234" s="152">
        <v>765</v>
      </c>
      <c r="D234" s="153" t="s">
        <v>300</v>
      </c>
      <c r="E234" s="28">
        <v>376</v>
      </c>
      <c r="F234" s="20"/>
      <c r="G23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4" s="60"/>
      <c r="I234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4" s="20"/>
      <c r="K23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4" s="103"/>
      <c r="O234" s="4">
        <v>1</v>
      </c>
      <c r="P234" s="63" t="str">
        <f>IF(AND(O234=1,Tabuľka37[[#This Row],[Dosiahnutý štandardný výstup v čase predloženia ŽoNFP5]]&gt;=0),Tabuľka37[[#This Row],[Dosiahnutý štandardný výstup v čase predloženia ŽoNFP5]],0)</f>
        <v/>
      </c>
    </row>
    <row r="235" spans="1:16" ht="18" customHeight="1" x14ac:dyDescent="0.25">
      <c r="A235" s="13" t="s">
        <v>30</v>
      </c>
      <c r="B235" s="14" t="s">
        <v>53</v>
      </c>
      <c r="C235" s="152">
        <v>760</v>
      </c>
      <c r="D235" s="153" t="s">
        <v>301</v>
      </c>
      <c r="E235" s="28">
        <v>376</v>
      </c>
      <c r="F235" s="21"/>
      <c r="G23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5" s="21"/>
      <c r="I235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5" s="21"/>
      <c r="K23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5" s="104"/>
      <c r="O235" s="4">
        <v>1</v>
      </c>
      <c r="P235" s="63" t="str">
        <f>IF(AND(O235=1,Tabuľka37[[#This Row],[Dosiahnutý štandardný výstup v čase predloženia ŽoNFP5]]&gt;=0),Tabuľka37[[#This Row],[Dosiahnutý štandardný výstup v čase predloženia ŽoNFP5]],0)</f>
        <v/>
      </c>
    </row>
    <row r="236" spans="1:16" ht="18" customHeight="1" x14ac:dyDescent="0.25">
      <c r="A236" s="13" t="s">
        <v>30</v>
      </c>
      <c r="B236" s="14" t="s">
        <v>53</v>
      </c>
      <c r="C236" s="152">
        <v>766</v>
      </c>
      <c r="D236" s="153" t="s">
        <v>302</v>
      </c>
      <c r="E236" s="28">
        <v>376</v>
      </c>
      <c r="F236" s="61"/>
      <c r="G23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6" s="60"/>
      <c r="I236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6" s="61"/>
      <c r="K23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6" s="103"/>
      <c r="O236" s="4">
        <v>1</v>
      </c>
      <c r="P236" s="63" t="str">
        <f>IF(AND(O236=1,Tabuľka37[[#This Row],[Dosiahnutý štandardný výstup v čase predloženia ŽoNFP5]]&gt;=0),Tabuľka37[[#This Row],[Dosiahnutý štandardný výstup v čase predloženia ŽoNFP5]],0)</f>
        <v/>
      </c>
    </row>
    <row r="237" spans="1:16" ht="18" customHeight="1" x14ac:dyDescent="0.25">
      <c r="A237" s="13" t="s">
        <v>30</v>
      </c>
      <c r="B237" s="14" t="s">
        <v>53</v>
      </c>
      <c r="C237" s="152">
        <v>769</v>
      </c>
      <c r="D237" s="153" t="s">
        <v>303</v>
      </c>
      <c r="E237" s="28">
        <v>376</v>
      </c>
      <c r="F237" s="61"/>
      <c r="G23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7" s="60"/>
      <c r="I237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7" s="61"/>
      <c r="K23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7" s="103"/>
      <c r="O237" s="4">
        <v>1</v>
      </c>
      <c r="P237" s="63" t="str">
        <f>IF(AND(O237=1,Tabuľka37[[#This Row],[Dosiahnutý štandardný výstup v čase predloženia ŽoNFP5]]&gt;=0),Tabuľka37[[#This Row],[Dosiahnutý štandardný výstup v čase predloženia ŽoNFP5]],0)</f>
        <v/>
      </c>
    </row>
    <row r="238" spans="1:16" ht="18" customHeight="1" x14ac:dyDescent="0.25">
      <c r="A238" s="13" t="s">
        <v>30</v>
      </c>
      <c r="B238" s="14" t="s">
        <v>53</v>
      </c>
      <c r="C238" s="152">
        <v>770</v>
      </c>
      <c r="D238" s="153" t="s">
        <v>304</v>
      </c>
      <c r="E238" s="28">
        <v>376</v>
      </c>
      <c r="F238" s="61"/>
      <c r="G23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8" s="60"/>
      <c r="I238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8" s="61"/>
      <c r="K23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8" s="103"/>
      <c r="O238" s="4">
        <v>1</v>
      </c>
      <c r="P238" s="63" t="str">
        <f>IF(AND(O238=1,Tabuľka37[[#This Row],[Dosiahnutý štandardný výstup v čase predloženia ŽoNFP5]]&gt;=0),Tabuľka37[[#This Row],[Dosiahnutý štandardný výstup v čase predloženia ŽoNFP5]],0)</f>
        <v/>
      </c>
    </row>
    <row r="239" spans="1:16" ht="18" customHeight="1" x14ac:dyDescent="0.25">
      <c r="A239" s="13" t="s">
        <v>30</v>
      </c>
      <c r="B239" s="14" t="s">
        <v>53</v>
      </c>
      <c r="C239" s="152">
        <v>771</v>
      </c>
      <c r="D239" s="153" t="s">
        <v>305</v>
      </c>
      <c r="E239" s="28">
        <v>376</v>
      </c>
      <c r="F239" s="61"/>
      <c r="G23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9" s="60"/>
      <c r="I239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9" s="61"/>
      <c r="K23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9" s="103"/>
      <c r="O239" s="4">
        <v>1</v>
      </c>
      <c r="P239" s="63" t="str">
        <f>IF(AND(O239=1,Tabuľka37[[#This Row],[Dosiahnutý štandardný výstup v čase predloženia ŽoNFP5]]&gt;=0),Tabuľka37[[#This Row],[Dosiahnutý štandardný výstup v čase predloženia ŽoNFP5]],0)</f>
        <v/>
      </c>
    </row>
    <row r="240" spans="1:16" ht="18" customHeight="1" x14ac:dyDescent="0.25">
      <c r="A240" s="13" t="s">
        <v>30</v>
      </c>
      <c r="B240" s="14" t="s">
        <v>53</v>
      </c>
      <c r="C240" s="152">
        <v>767</v>
      </c>
      <c r="D240" s="153" t="s">
        <v>306</v>
      </c>
      <c r="E240" s="28">
        <v>376</v>
      </c>
      <c r="F240" s="61"/>
      <c r="G24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0" s="60"/>
      <c r="I240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0" s="61"/>
      <c r="K24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0" s="103"/>
      <c r="O240" s="4">
        <v>1</v>
      </c>
      <c r="P240" s="63" t="str">
        <f>IF(AND(O240=1,Tabuľka37[[#This Row],[Dosiahnutý štandardný výstup v čase predloženia ŽoNFP5]]&gt;=0),Tabuľka37[[#This Row],[Dosiahnutý štandardný výstup v čase predloženia ŽoNFP5]],0)</f>
        <v/>
      </c>
    </row>
    <row r="241" spans="1:16" ht="18" customHeight="1" x14ac:dyDescent="0.25">
      <c r="A241" s="13" t="s">
        <v>30</v>
      </c>
      <c r="B241" s="14" t="s">
        <v>53</v>
      </c>
      <c r="C241" s="152">
        <v>768</v>
      </c>
      <c r="D241" s="153" t="s">
        <v>408</v>
      </c>
      <c r="E241" s="28">
        <v>376</v>
      </c>
      <c r="F241" s="61"/>
      <c r="G24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1" s="60"/>
      <c r="I241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1" s="61"/>
      <c r="K24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1" s="103"/>
      <c r="O241" s="4">
        <v>1</v>
      </c>
      <c r="P241" s="63" t="str">
        <f>IF(AND(O241=1,Tabuľka37[[#This Row],[Dosiahnutý štandardný výstup v čase predloženia ŽoNFP5]]&gt;=0),Tabuľka37[[#This Row],[Dosiahnutý štandardný výstup v čase predloženia ŽoNFP5]],0)</f>
        <v/>
      </c>
    </row>
    <row r="242" spans="1:16" ht="18" customHeight="1" x14ac:dyDescent="0.25">
      <c r="A242" s="13" t="s">
        <v>30</v>
      </c>
      <c r="B242" s="14" t="s">
        <v>53</v>
      </c>
      <c r="C242" s="152">
        <v>775</v>
      </c>
      <c r="D242" s="153" t="s">
        <v>409</v>
      </c>
      <c r="E242" s="28">
        <v>376</v>
      </c>
      <c r="F242" s="61"/>
      <c r="G24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2" s="60"/>
      <c r="I242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2" s="61"/>
      <c r="K24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2" s="103"/>
      <c r="O242" s="4">
        <v>0</v>
      </c>
      <c r="P242" s="63">
        <f>IF(AND(O242=1,Tabuľka37[[#This Row],[Dosiahnutý štandardný výstup v čase predloženia ŽoNFP5]]&gt;=0),Tabuľka37[[#This Row],[Dosiahnutý štandardný výstup v čase predloženia ŽoNFP5]],0)</f>
        <v>0</v>
      </c>
    </row>
    <row r="243" spans="1:16" ht="18" customHeight="1" x14ac:dyDescent="0.25">
      <c r="A243" s="13" t="s">
        <v>30</v>
      </c>
      <c r="B243" s="14" t="s">
        <v>53</v>
      </c>
      <c r="C243" s="152">
        <v>776</v>
      </c>
      <c r="D243" s="153" t="s">
        <v>312</v>
      </c>
      <c r="E243" s="28">
        <v>376</v>
      </c>
      <c r="F243" s="61"/>
      <c r="G24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3" s="60"/>
      <c r="I243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3" s="61"/>
      <c r="K24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3" s="103"/>
      <c r="O243" s="4">
        <v>0</v>
      </c>
      <c r="P243" s="63">
        <f>IF(AND(O243=1,Tabuľka37[[#This Row],[Dosiahnutý štandardný výstup v čase predloženia ŽoNFP5]]&gt;=0),Tabuľka37[[#This Row],[Dosiahnutý štandardný výstup v čase predloženia ŽoNFP5]],0)</f>
        <v>0</v>
      </c>
    </row>
    <row r="244" spans="1:16" ht="18" customHeight="1" x14ac:dyDescent="0.25">
      <c r="A244" s="13" t="s">
        <v>31</v>
      </c>
      <c r="B244" s="14" t="s">
        <v>53</v>
      </c>
      <c r="C244" s="152">
        <v>762</v>
      </c>
      <c r="D244" s="153" t="s">
        <v>307</v>
      </c>
      <c r="E244" s="28">
        <v>267</v>
      </c>
      <c r="F244" s="61"/>
      <c r="G24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4" s="60"/>
      <c r="I244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4" s="61"/>
      <c r="K24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4" s="103"/>
      <c r="O244" s="4">
        <v>1</v>
      </c>
      <c r="P244" s="63" t="str">
        <f>IF(AND(O244=1,Tabuľka37[[#This Row],[Dosiahnutý štandardný výstup v čase predloženia ŽoNFP5]]&gt;=0),Tabuľka37[[#This Row],[Dosiahnutý štandardný výstup v čase predloženia ŽoNFP5]],0)</f>
        <v/>
      </c>
    </row>
    <row r="245" spans="1:16" ht="18" customHeight="1" x14ac:dyDescent="0.25">
      <c r="A245" s="13" t="s">
        <v>31</v>
      </c>
      <c r="B245" s="14" t="s">
        <v>53</v>
      </c>
      <c r="C245" s="152">
        <v>946</v>
      </c>
      <c r="D245" s="153" t="s">
        <v>310</v>
      </c>
      <c r="E245" s="28">
        <v>267</v>
      </c>
      <c r="F245" s="61"/>
      <c r="G24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5" s="60"/>
      <c r="I245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5" s="61"/>
      <c r="K24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5" s="103"/>
      <c r="O245" s="4">
        <v>1</v>
      </c>
      <c r="P245" s="63" t="str">
        <f>IF(AND(O245=1,Tabuľka37[[#This Row],[Dosiahnutý štandardný výstup v čase predloženia ŽoNFP5]]&gt;=0),Tabuľka37[[#This Row],[Dosiahnutý štandardný výstup v čase predloženia ŽoNFP5]],0)</f>
        <v/>
      </c>
    </row>
    <row r="246" spans="1:16" ht="18" customHeight="1" x14ac:dyDescent="0.25">
      <c r="A246" s="13" t="s">
        <v>31</v>
      </c>
      <c r="B246" s="14" t="s">
        <v>53</v>
      </c>
      <c r="C246" s="152">
        <v>763</v>
      </c>
      <c r="D246" s="153" t="s">
        <v>308</v>
      </c>
      <c r="E246" s="28">
        <v>267</v>
      </c>
      <c r="F246" s="61"/>
      <c r="G24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6" s="60"/>
      <c r="I246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6" s="61"/>
      <c r="K24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6" s="103"/>
      <c r="O246" s="4">
        <v>1</v>
      </c>
      <c r="P246" s="63" t="str">
        <f>IF(AND(O246=1,Tabuľka37[[#This Row],[Dosiahnutý štandardný výstup v čase predloženia ŽoNFP5]]&gt;=0),Tabuľka37[[#This Row],[Dosiahnutý štandardný výstup v čase predloženia ŽoNFP5]],0)</f>
        <v/>
      </c>
    </row>
    <row r="247" spans="1:16" ht="18" customHeight="1" x14ac:dyDescent="0.25">
      <c r="A247" s="13" t="s">
        <v>413</v>
      </c>
      <c r="B247" s="14" t="s">
        <v>53</v>
      </c>
      <c r="C247" s="152">
        <v>634</v>
      </c>
      <c r="D247" s="153" t="s">
        <v>311</v>
      </c>
      <c r="E247" s="28">
        <v>1697</v>
      </c>
      <c r="F247" s="61"/>
      <c r="G24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7" s="60"/>
      <c r="I247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7" s="61"/>
      <c r="K24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7" s="103"/>
      <c r="O247" s="4">
        <v>1</v>
      </c>
      <c r="P247" s="63" t="str">
        <f>IF(AND(O247=1,Tabuľka37[[#This Row],[Dosiahnutý štandardný výstup v čase predloženia ŽoNFP5]]&gt;=0),Tabuľka37[[#This Row],[Dosiahnutý štandardný výstup v čase predloženia ŽoNFP5]],0)</f>
        <v/>
      </c>
    </row>
    <row r="248" spans="1:16" ht="18" customHeight="1" x14ac:dyDescent="0.25">
      <c r="A248" s="13" t="s">
        <v>32</v>
      </c>
      <c r="B248" s="14" t="s">
        <v>53</v>
      </c>
      <c r="C248" s="152">
        <v>948</v>
      </c>
      <c r="D248" s="153" t="s">
        <v>410</v>
      </c>
      <c r="E248" s="28">
        <v>1415</v>
      </c>
      <c r="F248" s="61"/>
      <c r="G24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8" s="60"/>
      <c r="I248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8" s="61"/>
      <c r="K24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8" s="103"/>
      <c r="O248" s="4">
        <v>0</v>
      </c>
      <c r="P248" s="63">
        <f>IF(AND(O248=1,Tabuľka37[[#This Row],[Dosiahnutý štandardný výstup v čase predloženia ŽoNFP5]]&gt;=0),Tabuľka37[[#This Row],[Dosiahnutý štandardný výstup v čase predloženia ŽoNFP5]],0)</f>
        <v>0</v>
      </c>
    </row>
    <row r="249" spans="1:16" ht="18" customHeight="1" x14ac:dyDescent="0.25">
      <c r="A249" s="13" t="s">
        <v>33</v>
      </c>
      <c r="B249" s="14" t="s">
        <v>53</v>
      </c>
      <c r="C249" s="152">
        <v>633</v>
      </c>
      <c r="D249" s="153" t="s">
        <v>411</v>
      </c>
      <c r="E249" s="28">
        <v>1298</v>
      </c>
      <c r="F249" s="61"/>
      <c r="G24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9" s="60"/>
      <c r="I249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9" s="61"/>
      <c r="K24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9" s="103"/>
      <c r="O249" s="4">
        <v>0</v>
      </c>
      <c r="P249" s="63">
        <f>IF(AND(O249=1,Tabuľka37[[#This Row],[Dosiahnutý štandardný výstup v čase predloženia ŽoNFP5]]&gt;=0),Tabuľka37[[#This Row],[Dosiahnutý štandardný výstup v čase predloženia ŽoNFP5]],0)</f>
        <v>0</v>
      </c>
    </row>
    <row r="250" spans="1:16" ht="18" customHeight="1" x14ac:dyDescent="0.25">
      <c r="A250" s="13" t="s">
        <v>33</v>
      </c>
      <c r="B250" s="14" t="s">
        <v>53</v>
      </c>
      <c r="C250" s="152">
        <v>949</v>
      </c>
      <c r="D250" s="153" t="s">
        <v>412</v>
      </c>
      <c r="E250" s="28">
        <v>1298</v>
      </c>
      <c r="F250" s="61"/>
      <c r="G25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0" s="60"/>
      <c r="I250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0" s="61"/>
      <c r="K25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0" s="103"/>
      <c r="O250" s="4">
        <v>0</v>
      </c>
      <c r="P250" s="63">
        <f>IF(AND(O250=1,Tabuľka37[[#This Row],[Dosiahnutý štandardný výstup v čase predloženia ŽoNFP5]]&gt;=0),Tabuľka37[[#This Row],[Dosiahnutý štandardný výstup v čase predloženia ŽoNFP5]],0)</f>
        <v>0</v>
      </c>
    </row>
    <row r="251" spans="1:16" ht="18" customHeight="1" x14ac:dyDescent="0.25">
      <c r="A251" s="13" t="s">
        <v>33</v>
      </c>
      <c r="B251" s="14" t="s">
        <v>53</v>
      </c>
      <c r="C251" s="152">
        <v>774</v>
      </c>
      <c r="D251" s="153" t="s">
        <v>296</v>
      </c>
      <c r="E251" s="28">
        <v>1298</v>
      </c>
      <c r="F251" s="61"/>
      <c r="G25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1" s="60"/>
      <c r="I251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1" s="61"/>
      <c r="K25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1" s="103"/>
      <c r="O251" s="4">
        <v>0</v>
      </c>
      <c r="P251" s="63">
        <f>IF(AND(O251=1,Tabuľka37[[#This Row],[Dosiahnutý štandardný výstup v čase predloženia ŽoNFP5]]&gt;=0),Tabuľka37[[#This Row],[Dosiahnutý štandardný výstup v čase predloženia ŽoNFP5]],0)</f>
        <v>0</v>
      </c>
    </row>
    <row r="252" spans="1:16" ht="18" customHeight="1" x14ac:dyDescent="0.25">
      <c r="A252" s="29" t="s">
        <v>61</v>
      </c>
      <c r="B252" s="30"/>
      <c r="C252" s="30"/>
      <c r="D252" s="30"/>
      <c r="E252" s="31"/>
      <c r="F252" s="107">
        <f>SUM(F253:F276)</f>
        <v>0</v>
      </c>
      <c r="G252" s="108">
        <f>SUM(G253:G276)</f>
        <v>0</v>
      </c>
      <c r="H252" s="32"/>
      <c r="I252" s="32"/>
      <c r="J252" s="107">
        <f>SUM(J253:J276)</f>
        <v>0</v>
      </c>
      <c r="K252" s="108">
        <f>SUM(K253:K276)</f>
        <v>0</v>
      </c>
      <c r="L252" s="105"/>
      <c r="P252" s="63">
        <f>SUM(P7:P251)</f>
        <v>0</v>
      </c>
    </row>
    <row r="253" spans="1:16" ht="18" customHeight="1" x14ac:dyDescent="0.25">
      <c r="A253" s="11" t="s">
        <v>34</v>
      </c>
      <c r="B253" s="14" t="s">
        <v>55</v>
      </c>
      <c r="C253" s="12"/>
      <c r="D253" s="12"/>
      <c r="E253" s="28">
        <v>537</v>
      </c>
      <c r="F253" s="60"/>
      <c r="G25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3" s="60"/>
      <c r="I253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3" s="60"/>
      <c r="K25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3" s="103"/>
    </row>
    <row r="254" spans="1:16" ht="18" customHeight="1" x14ac:dyDescent="0.25">
      <c r="A254" s="15" t="s">
        <v>417</v>
      </c>
      <c r="B254" s="174" t="s">
        <v>55</v>
      </c>
      <c r="C254" s="16"/>
      <c r="D254" s="16"/>
      <c r="E254" s="28">
        <v>318</v>
      </c>
      <c r="F254" s="60"/>
      <c r="G25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4" s="60"/>
      <c r="I254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4" s="60"/>
      <c r="K25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4" s="103"/>
    </row>
    <row r="255" spans="1:16" ht="18" customHeight="1" x14ac:dyDescent="0.25">
      <c r="A255" s="13" t="s">
        <v>35</v>
      </c>
      <c r="B255" s="14" t="s">
        <v>55</v>
      </c>
      <c r="C255" s="14"/>
      <c r="D255" s="14"/>
      <c r="E255" s="28">
        <v>662</v>
      </c>
      <c r="F255" s="60"/>
      <c r="G25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5" s="60"/>
      <c r="I255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5" s="60"/>
      <c r="K25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5" s="103"/>
    </row>
    <row r="256" spans="1:16" ht="18" customHeight="1" x14ac:dyDescent="0.25">
      <c r="A256" s="13" t="s">
        <v>36</v>
      </c>
      <c r="B256" s="14" t="s">
        <v>55</v>
      </c>
      <c r="C256" s="14"/>
      <c r="D256" s="14"/>
      <c r="E256" s="28">
        <v>527</v>
      </c>
      <c r="F256" s="60"/>
      <c r="G25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6" s="60"/>
      <c r="I256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6" s="60"/>
      <c r="K25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6" s="103"/>
    </row>
    <row r="257" spans="1:12" ht="18" customHeight="1" x14ac:dyDescent="0.25">
      <c r="A257" s="13" t="s">
        <v>37</v>
      </c>
      <c r="B257" s="14" t="s">
        <v>55</v>
      </c>
      <c r="C257" s="14"/>
      <c r="D257" s="14"/>
      <c r="E257" s="28">
        <v>395</v>
      </c>
      <c r="F257" s="60"/>
      <c r="G25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7" s="60"/>
      <c r="I257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7" s="60"/>
      <c r="K25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7" s="103"/>
    </row>
    <row r="258" spans="1:12" ht="18" customHeight="1" x14ac:dyDescent="0.25">
      <c r="A258" s="13" t="s">
        <v>38</v>
      </c>
      <c r="B258" s="14" t="s">
        <v>55</v>
      </c>
      <c r="C258" s="14"/>
      <c r="D258" s="14"/>
      <c r="E258" s="28">
        <v>437</v>
      </c>
      <c r="F258" s="60"/>
      <c r="G25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8" s="60"/>
      <c r="I258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8" s="60"/>
      <c r="K25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8" s="103"/>
    </row>
    <row r="259" spans="1:12" ht="18" customHeight="1" x14ac:dyDescent="0.25">
      <c r="A259" s="13" t="s">
        <v>39</v>
      </c>
      <c r="B259" s="14" t="s">
        <v>55</v>
      </c>
      <c r="C259" s="14"/>
      <c r="D259" s="14"/>
      <c r="E259" s="28">
        <v>2380</v>
      </c>
      <c r="F259" s="60"/>
      <c r="G25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9" s="60"/>
      <c r="I259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9" s="60"/>
      <c r="K25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9" s="103"/>
    </row>
    <row r="260" spans="1:12" ht="18" customHeight="1" x14ac:dyDescent="0.25">
      <c r="A260" s="13" t="s">
        <v>40</v>
      </c>
      <c r="B260" s="14" t="s">
        <v>55</v>
      </c>
      <c r="C260" s="14"/>
      <c r="D260" s="14"/>
      <c r="E260" s="28">
        <v>249</v>
      </c>
      <c r="F260" s="60"/>
      <c r="G26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0" s="60"/>
      <c r="I260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0" s="60"/>
      <c r="K26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0" s="103"/>
    </row>
    <row r="261" spans="1:12" ht="18" customHeight="1" x14ac:dyDescent="0.25">
      <c r="A261" s="15" t="s">
        <v>421</v>
      </c>
      <c r="B261" s="174" t="s">
        <v>55</v>
      </c>
      <c r="C261" s="16"/>
      <c r="D261" s="16"/>
      <c r="E261" s="28">
        <v>79</v>
      </c>
      <c r="F261" s="60"/>
      <c r="G26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1" s="60"/>
      <c r="I261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1" s="60"/>
      <c r="K26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1" s="103"/>
    </row>
    <row r="262" spans="1:12" ht="18" customHeight="1" x14ac:dyDescent="0.25">
      <c r="A262" s="15" t="s">
        <v>422</v>
      </c>
      <c r="B262" s="174" t="s">
        <v>55</v>
      </c>
      <c r="C262" s="16"/>
      <c r="D262" s="16"/>
      <c r="E262" s="28">
        <v>36</v>
      </c>
      <c r="F262" s="60"/>
      <c r="G26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2" s="60"/>
      <c r="I262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2" s="60"/>
      <c r="K26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2" s="103"/>
    </row>
    <row r="263" spans="1:12" ht="18" customHeight="1" x14ac:dyDescent="0.25">
      <c r="A263" s="11" t="s">
        <v>41</v>
      </c>
      <c r="B263" s="14" t="s">
        <v>55</v>
      </c>
      <c r="C263" s="12"/>
      <c r="D263" s="12"/>
      <c r="E263" s="28">
        <v>157</v>
      </c>
      <c r="F263" s="60"/>
      <c r="G26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3" s="60"/>
      <c r="I263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3" s="60"/>
      <c r="K26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3" s="103"/>
    </row>
    <row r="264" spans="1:12" ht="18" customHeight="1" x14ac:dyDescent="0.25">
      <c r="A264" s="13" t="s">
        <v>42</v>
      </c>
      <c r="B264" s="14" t="s">
        <v>55</v>
      </c>
      <c r="C264" s="14"/>
      <c r="D264" s="14"/>
      <c r="E264" s="28">
        <v>90</v>
      </c>
      <c r="F264" s="60"/>
      <c r="G26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4" s="60"/>
      <c r="I264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4" s="60"/>
      <c r="K26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4" s="103"/>
    </row>
    <row r="265" spans="1:12" ht="18" customHeight="1" x14ac:dyDescent="0.25">
      <c r="A265" s="15"/>
      <c r="B265" s="174"/>
      <c r="C265" s="16"/>
      <c r="D265" s="16"/>
      <c r="E265" s="28"/>
      <c r="F265" s="60"/>
      <c r="G26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5" s="60"/>
      <c r="I265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5" s="60"/>
      <c r="K26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5" s="103"/>
    </row>
    <row r="266" spans="1:12" ht="18" customHeight="1" x14ac:dyDescent="0.25">
      <c r="A266" s="13" t="s">
        <v>43</v>
      </c>
      <c r="B266" s="14" t="s">
        <v>55</v>
      </c>
      <c r="C266" s="14"/>
      <c r="D266" s="14"/>
      <c r="E266" s="28">
        <v>476</v>
      </c>
      <c r="F266" s="60"/>
      <c r="G26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6" s="60"/>
      <c r="I266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6" s="60"/>
      <c r="K26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6" s="103"/>
    </row>
    <row r="267" spans="1:12" ht="18" customHeight="1" x14ac:dyDescent="0.25">
      <c r="A267" s="13" t="s">
        <v>44</v>
      </c>
      <c r="B267" s="14" t="s">
        <v>55</v>
      </c>
      <c r="C267" s="14"/>
      <c r="D267" s="14"/>
      <c r="E267" s="28">
        <v>234</v>
      </c>
      <c r="F267" s="60"/>
      <c r="G267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7" s="60"/>
      <c r="I267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7" s="60"/>
      <c r="K267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7" s="103"/>
    </row>
    <row r="268" spans="1:12" ht="18" customHeight="1" x14ac:dyDescent="0.25">
      <c r="A268" s="11" t="s">
        <v>45</v>
      </c>
      <c r="B268" s="14" t="s">
        <v>55</v>
      </c>
      <c r="C268" s="12"/>
      <c r="D268" s="12"/>
      <c r="E268" s="28">
        <v>10.77</v>
      </c>
      <c r="F268" s="60"/>
      <c r="G268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8" s="60"/>
      <c r="I268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8" s="60"/>
      <c r="K268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8" s="103"/>
    </row>
    <row r="269" spans="1:12" ht="18" customHeight="1" x14ac:dyDescent="0.25">
      <c r="A269" s="13" t="s">
        <v>46</v>
      </c>
      <c r="B269" s="14" t="s">
        <v>55</v>
      </c>
      <c r="C269" s="14"/>
      <c r="D269" s="14"/>
      <c r="E269" s="28">
        <v>17.79</v>
      </c>
      <c r="F269" s="60"/>
      <c r="G269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9" s="60"/>
      <c r="I269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9" s="60"/>
      <c r="K269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9" s="103"/>
    </row>
    <row r="270" spans="1:12" ht="18" customHeight="1" x14ac:dyDescent="0.25">
      <c r="A270" s="13" t="s">
        <v>47</v>
      </c>
      <c r="B270" s="14" t="s">
        <v>55</v>
      </c>
      <c r="C270" s="14"/>
      <c r="D270" s="14"/>
      <c r="E270" s="28">
        <v>14.95</v>
      </c>
      <c r="F270" s="60"/>
      <c r="G270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0" s="60"/>
      <c r="I270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0" s="60"/>
      <c r="K270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0" s="103"/>
    </row>
    <row r="271" spans="1:12" ht="18" customHeight="1" x14ac:dyDescent="0.25">
      <c r="A271" s="13" t="s">
        <v>48</v>
      </c>
      <c r="B271" s="14" t="s">
        <v>55</v>
      </c>
      <c r="C271" s="14"/>
      <c r="D271" s="14"/>
      <c r="E271" s="28">
        <v>14.95</v>
      </c>
      <c r="F271" s="60"/>
      <c r="G271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1" s="60"/>
      <c r="I271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1" s="60"/>
      <c r="K271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1" s="103"/>
    </row>
    <row r="272" spans="1:12" ht="18" customHeight="1" x14ac:dyDescent="0.25">
      <c r="A272" s="13" t="s">
        <v>49</v>
      </c>
      <c r="B272" s="14" t="s">
        <v>55</v>
      </c>
      <c r="C272" s="14"/>
      <c r="D272" s="14"/>
      <c r="E272" s="28">
        <v>14.95</v>
      </c>
      <c r="F272" s="60"/>
      <c r="G272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2" s="60"/>
      <c r="I272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2" s="60"/>
      <c r="K272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2" s="103"/>
    </row>
    <row r="273" spans="1:12" ht="18" customHeight="1" x14ac:dyDescent="0.25">
      <c r="A273" s="13" t="s">
        <v>50</v>
      </c>
      <c r="B273" s="14" t="s">
        <v>55</v>
      </c>
      <c r="C273" s="14"/>
      <c r="D273" s="14"/>
      <c r="E273" s="28">
        <v>1</v>
      </c>
      <c r="F273" s="60"/>
      <c r="G273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3" s="60"/>
      <c r="I273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3" s="60"/>
      <c r="K273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3" s="103"/>
    </row>
    <row r="274" spans="1:12" ht="18" customHeight="1" x14ac:dyDescent="0.25">
      <c r="A274" s="13" t="s">
        <v>51</v>
      </c>
      <c r="B274" s="14" t="s">
        <v>55</v>
      </c>
      <c r="C274" s="14"/>
      <c r="D274" s="14"/>
      <c r="E274" s="28">
        <v>1</v>
      </c>
      <c r="F274" s="60"/>
      <c r="G274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4" s="60"/>
      <c r="I274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4" s="60"/>
      <c r="K274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4" s="103"/>
    </row>
    <row r="275" spans="1:12" ht="18" customHeight="1" x14ac:dyDescent="0.25">
      <c r="A275" s="11"/>
      <c r="B275" s="14"/>
      <c r="C275" s="12"/>
      <c r="D275" s="12"/>
      <c r="E275" s="28"/>
      <c r="F275" s="60"/>
      <c r="G275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5" s="60"/>
      <c r="I275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5" s="60"/>
      <c r="K275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5" s="103"/>
    </row>
    <row r="276" spans="1:12" ht="18" customHeight="1" x14ac:dyDescent="0.25">
      <c r="A276" s="11" t="s">
        <v>52</v>
      </c>
      <c r="B276" s="14" t="s">
        <v>56</v>
      </c>
      <c r="C276" s="12"/>
      <c r="D276" s="12"/>
      <c r="E276" s="28">
        <v>84</v>
      </c>
      <c r="F276" s="60"/>
      <c r="G276" s="27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6" s="60"/>
      <c r="I276" s="4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6" s="60"/>
      <c r="K276" s="27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6" s="103"/>
    </row>
    <row r="277" spans="1:12" ht="18" customHeight="1" x14ac:dyDescent="0.25">
      <c r="A277" s="22" t="s">
        <v>63</v>
      </c>
      <c r="B277" s="23"/>
      <c r="C277" s="23"/>
      <c r="D277" s="23"/>
      <c r="E277" s="24"/>
      <c r="F277" s="25"/>
      <c r="G277" s="26">
        <f>SUM(G253:G276,G8:G251)</f>
        <v>0</v>
      </c>
      <c r="H277" s="25"/>
      <c r="I277" s="25"/>
      <c r="J277" s="25"/>
      <c r="K277" s="26">
        <f>SUM(K253:K276,K8:K251)</f>
        <v>0</v>
      </c>
      <c r="L277" s="25"/>
    </row>
    <row r="278" spans="1:12" x14ac:dyDescent="0.25">
      <c r="A278" s="224" t="str">
        <f>IF(AND(Tabuľka37[[#Totals],[Dosiahnutý štandardný výstup v čase predloženia ŽoNFP5]]=0,Tabuľka37[[#Totals],[Dosiahnutý štandardný výstup podľa podnikateľského plánu]]=0),"",IF(AND(Tabuľka37[[#Totals],[Dosiahnutý štandardný výstup v čase predloženia ŽoNFP5]]=0,Tabuľka37[[#Totals],[Dosiahnutý štandardný výstup podľa podnikateľského plánu]]&gt;0),"",IF(AND(Tabuľka37[[#Totals],[Dosiahnutý štandardný výstup v čase predloženia ŽoNFP5]]&gt;0,Tabuľka37[[#Totals],[Dosiahnutý štandardný výstup podľa podnikateľského plánu]]=0),"",IF(Tabuľka37[[#Totals],[Dosiahnutý štandardný výstup podľa podnikateľského plánu]]&lt;Tabuľka37[[#Totals],[Dosiahnutý štandardný výstup v čase predloženia ŽoNFP5]],"hodnota štandardného výstupu podnikateľského plánu nedosahuje hodnotu štandardného výstupu pri podaní ŽoNFP",""))))</f>
        <v/>
      </c>
      <c r="B278" s="224"/>
      <c r="C278" s="224"/>
      <c r="D278" s="224"/>
      <c r="E278" s="224"/>
      <c r="F278" s="224"/>
    </row>
    <row r="279" spans="1:12" x14ac:dyDescent="0.25">
      <c r="A279" s="5"/>
      <c r="B279" s="5"/>
      <c r="C279" s="5"/>
      <c r="D279" s="5"/>
    </row>
    <row r="280" spans="1:12" x14ac:dyDescent="0.25">
      <c r="A280" s="226" t="str">
        <f>IF(Tabuľka37[[#Totals],[Dosiahnutý štandardný výstup v čase predloženia ŽoNFP5]]=0,"nie sú vyplnené hodnoty v čase predloženia ŽoNFP","")</f>
        <v>nie sú vyplnené hodnoty v čase predloženia ŽoNFP</v>
      </c>
      <c r="B280" s="226"/>
      <c r="C280" s="149"/>
      <c r="D280" s="149"/>
    </row>
    <row r="281" spans="1:12" x14ac:dyDescent="0.25">
      <c r="A281" s="226" t="str">
        <f>IF(Tabuľka37[[#Totals],[Dosiahnutý štandardný výstup v čase predloženia ŽoNFP5]]=0,"",IF(Tabuľka37[[#Totals],[Dosiahnutý štandardný výstup v čase predloženia ŽoNFP5]]&lt;=4000,"hodnota štandardného výstupu pri predložení ŽoNFP nedosahuje minimálnu hranicu",IF(Tabuľka37[[#Totals],[Dosiahnutý štandardný výstup v čase predloženia ŽoNFP5]]&gt;9999,"hodnota štandardného výstupu pri predložení ŽoNFP presahuje maximálnu hranicu","")))</f>
        <v/>
      </c>
      <c r="B281" s="226"/>
      <c r="C281" s="149"/>
      <c r="D281" s="149"/>
    </row>
    <row r="282" spans="1:12" x14ac:dyDescent="0.25">
      <c r="A282" s="224" t="str">
        <f>IF(Tabuľka37[[#Totals],[Dosiahnutý štandardný výstup podľa podnikateľského plánu]]=0,"nie sú vyplnené hodnoty podnikateľského plánu","")</f>
        <v>nie sú vyplnené hodnoty podnikateľského plánu</v>
      </c>
      <c r="B282" s="224"/>
      <c r="C282" s="150"/>
      <c r="D282" s="150"/>
    </row>
    <row r="283" spans="1:12" ht="17.25" customHeight="1" x14ac:dyDescent="0.25">
      <c r="A283" s="222" t="s">
        <v>64</v>
      </c>
      <c r="B283" s="222"/>
      <c r="C283" s="222"/>
      <c r="D283" s="222"/>
      <c r="E283" s="222"/>
      <c r="F283" s="222"/>
      <c r="G283" s="222"/>
    </row>
    <row r="284" spans="1:12" x14ac:dyDescent="0.25">
      <c r="A284" s="222" t="s">
        <v>418</v>
      </c>
      <c r="B284" s="222"/>
      <c r="C284" s="222"/>
      <c r="D284" s="222"/>
      <c r="E284" s="222"/>
      <c r="F284" s="222"/>
      <c r="G284" s="222"/>
    </row>
    <row r="285" spans="1:12" ht="12.95" customHeight="1" x14ac:dyDescent="0.25">
      <c r="A285" s="222" t="s">
        <v>419</v>
      </c>
      <c r="B285" s="222"/>
      <c r="C285" s="222"/>
      <c r="D285" s="222"/>
      <c r="E285" s="222"/>
      <c r="F285" s="222"/>
      <c r="G285" s="222"/>
    </row>
    <row r="286" spans="1:12" x14ac:dyDescent="0.25">
      <c r="A286" s="222" t="s">
        <v>420</v>
      </c>
      <c r="B286" s="222"/>
      <c r="C286" s="222"/>
      <c r="D286" s="222"/>
      <c r="E286" s="222"/>
      <c r="F286" s="222"/>
      <c r="G286" s="222"/>
    </row>
    <row r="287" spans="1:12" ht="38.450000000000003" customHeight="1" x14ac:dyDescent="0.25">
      <c r="A287" s="222" t="s">
        <v>425</v>
      </c>
      <c r="B287" s="222"/>
      <c r="C287" s="222"/>
      <c r="D287" s="222"/>
      <c r="E287" s="222"/>
      <c r="F287" s="222"/>
      <c r="G287" s="222"/>
    </row>
    <row r="288" spans="1:12" ht="16.5" customHeight="1" x14ac:dyDescent="0.25">
      <c r="A288" s="225" t="s">
        <v>424</v>
      </c>
      <c r="B288" s="225"/>
      <c r="C288" s="225"/>
      <c r="D288" s="225"/>
      <c r="E288" s="225"/>
      <c r="F288" s="225"/>
      <c r="G288" s="225"/>
    </row>
    <row r="289" spans="1:7" ht="12" customHeight="1" x14ac:dyDescent="0.25">
      <c r="A289" s="222"/>
      <c r="B289" s="222"/>
      <c r="C289" s="222"/>
      <c r="D289" s="222"/>
      <c r="E289" s="222"/>
      <c r="F289" s="222"/>
      <c r="G289" s="222"/>
    </row>
    <row r="290" spans="1:7" ht="15" customHeight="1" x14ac:dyDescent="0.25"/>
    <row r="291" spans="1:7" x14ac:dyDescent="0.25">
      <c r="A291" s="222" t="s">
        <v>423</v>
      </c>
      <c r="B291" s="222"/>
      <c r="C291" s="222"/>
      <c r="D291" s="222"/>
      <c r="E291" s="222"/>
      <c r="F291" s="222"/>
      <c r="G291" s="222"/>
    </row>
    <row r="292" spans="1:7" ht="11.1" customHeight="1" x14ac:dyDescent="0.25">
      <c r="A292" s="222"/>
      <c r="B292" s="222"/>
      <c r="C292" s="222"/>
      <c r="D292" s="222"/>
      <c r="E292" s="222"/>
      <c r="F292" s="222"/>
      <c r="G292" s="222"/>
    </row>
  </sheetData>
  <mergeCells count="15">
    <mergeCell ref="A291:G291"/>
    <mergeCell ref="A292:G292"/>
    <mergeCell ref="A280:B280"/>
    <mergeCell ref="A281:B281"/>
    <mergeCell ref="A283:G283"/>
    <mergeCell ref="A284:G284"/>
    <mergeCell ref="A285:G285"/>
    <mergeCell ref="A286:G286"/>
    <mergeCell ref="B4:G4"/>
    <mergeCell ref="A287:G287"/>
    <mergeCell ref="A289:G289"/>
    <mergeCell ref="B3:H3"/>
    <mergeCell ref="A282:B282"/>
    <mergeCell ref="A278:F278"/>
    <mergeCell ref="A288:G288"/>
  </mergeCells>
  <conditionalFormatting sqref="A280">
    <cfRule type="cellIs" dxfId="140" priority="23" operator="equal">
      <formula>"nie sú vyplnené hodnoty v čase predloženia ŽoNFP"</formula>
    </cfRule>
  </conditionalFormatting>
  <conditionalFormatting sqref="A281">
    <cfRule type="cellIs" dxfId="139" priority="21" operator="equal">
      <formula>"hodnota štandardného výstupu pri predložení ŽoNFP presahuje maximálnu hranicu"</formula>
    </cfRule>
    <cfRule type="cellIs" dxfId="138" priority="22" operator="equal">
      <formula>"hodnota štandardného výstupu pri predložení ŽoNFP nedosahuje minimálnu hranicu"</formula>
    </cfRule>
  </conditionalFormatting>
  <conditionalFormatting sqref="F8:F48 F50:F223 F225:F276">
    <cfRule type="expression" dxfId="137" priority="20">
      <formula>I8=1</formula>
    </cfRule>
  </conditionalFormatting>
  <conditionalFormatting sqref="L252 G8:G48 G253:G276 G50:G223 G225:G251">
    <cfRule type="expression" dxfId="136" priority="19">
      <formula>I8=1</formula>
    </cfRule>
  </conditionalFormatting>
  <conditionalFormatting sqref="I252 H8:H48 H50:H223 H225:H276">
    <cfRule type="expression" dxfId="135" priority="18">
      <formula>I8=1</formula>
    </cfRule>
  </conditionalFormatting>
  <conditionalFormatting sqref="J252">
    <cfRule type="expression" dxfId="134" priority="11">
      <formula>M252=1</formula>
    </cfRule>
  </conditionalFormatting>
  <conditionalFormatting sqref="K252">
    <cfRule type="expression" dxfId="133" priority="10">
      <formula>M252=1</formula>
    </cfRule>
  </conditionalFormatting>
  <conditionalFormatting sqref="A282:D282">
    <cfRule type="cellIs" dxfId="132" priority="9" operator="equal">
      <formula>"nie sú vyplnené hodnoty podnikateľského plánu"</formula>
    </cfRule>
  </conditionalFormatting>
  <conditionalFormatting sqref="A278">
    <cfRule type="cellIs" dxfId="131" priority="8" operator="equal">
      <formula>"hodnota štandardného výstupu podnikateľského plánu nedosahuje hodnotu štandardného výstupu pri podaní ŽoNFP"</formula>
    </cfRule>
  </conditionalFormatting>
  <conditionalFormatting sqref="J1">
    <cfRule type="cellIs" dxfId="130" priority="7" operator="equal">
      <formula>"Počet chýb"</formula>
    </cfRule>
  </conditionalFormatting>
  <conditionalFormatting sqref="K1">
    <cfRule type="cellIs" dxfId="129" priority="5" operator="equal">
      <formula>""</formula>
    </cfRule>
    <cfRule type="cellIs" dxfId="128" priority="6" operator="greaterThan">
      <formula>0</formula>
    </cfRule>
  </conditionalFormatting>
  <conditionalFormatting sqref="G252">
    <cfRule type="expression" dxfId="127" priority="4">
      <formula>J252=1</formula>
    </cfRule>
  </conditionalFormatting>
  <conditionalFormatting sqref="F224">
    <cfRule type="expression" dxfId="126" priority="3">
      <formula>I224=1</formula>
    </cfRule>
  </conditionalFormatting>
  <conditionalFormatting sqref="G224">
    <cfRule type="expression" dxfId="125" priority="2">
      <formula>I224=1</formula>
    </cfRule>
  </conditionalFormatting>
  <conditionalFormatting sqref="H224">
    <cfRule type="expression" dxfId="124" priority="1">
      <formula>I224=1</formula>
    </cfRule>
  </conditionalFormatting>
  <dataValidations count="2">
    <dataValidation type="whole" allowBlank="1" showInputMessage="1" showErrorMessage="1" prompt="zadajte celé číslo" sqref="F253:F276 J253:J276">
      <formula1>0</formula1>
      <formula2>10000000</formula2>
    </dataValidation>
    <dataValidation type="list" allowBlank="1" showInputMessage="1" showErrorMessage="1" sqref="H8:H48 H50:H251 H253:H276">
      <formula1>$M$8:$M$15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55" fitToHeight="10" orientation="landscape" r:id="rId1"/>
  <headerFooter>
    <oddHeader>&amp;C&amp;P&amp;N</oddHeader>
    <oddFooter>&amp;C &amp;8&amp;P / &amp;N</oddFooter>
  </headerFooter>
  <ignoredErrors>
    <ignoredError sqref="G7:G8 G252:G276 G9:G251" calculatedColumn="1"/>
    <ignoredError sqref="K252" 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2"/>
  <sheetViews>
    <sheetView topLeftCell="A280" workbookViewId="0">
      <selection activeCell="A287" sqref="A287:G287"/>
    </sheetView>
  </sheetViews>
  <sheetFormatPr defaultColWidth="9.140625" defaultRowHeight="15" x14ac:dyDescent="0.25"/>
  <cols>
    <col min="1" max="1" width="68.28515625" style="4" bestFit="1" customWidth="1"/>
    <col min="2" max="3" width="11.7109375" style="4" customWidth="1"/>
    <col min="4" max="4" width="37.85546875" style="4" customWidth="1"/>
    <col min="5" max="5" width="14.7109375" style="4" customWidth="1"/>
    <col min="6" max="6" width="15" style="4" customWidth="1"/>
    <col min="7" max="7" width="18.42578125" style="4" customWidth="1"/>
    <col min="8" max="8" width="22.5703125" style="4" customWidth="1"/>
    <col min="9" max="9" width="9.140625" style="4" hidden="1" customWidth="1"/>
    <col min="10" max="10" width="15" style="4" customWidth="1"/>
    <col min="11" max="11" width="18.42578125" style="4" customWidth="1"/>
    <col min="12" max="12" width="10.85546875" style="4" hidden="1" customWidth="1"/>
    <col min="13" max="13" width="9.140625" style="4" hidden="1" customWidth="1"/>
    <col min="14" max="14" width="0" style="4" hidden="1" customWidth="1"/>
    <col min="15" max="16384" width="9.140625" style="4"/>
  </cols>
  <sheetData>
    <row r="1" spans="1:14" x14ac:dyDescent="0.25">
      <c r="A1" s="6" t="s">
        <v>186</v>
      </c>
      <c r="B1" s="6"/>
      <c r="C1" s="6"/>
      <c r="D1" s="6"/>
      <c r="J1" s="109" t="str">
        <f>IF(K1="","","Počet chýb")</f>
        <v/>
      </c>
      <c r="K1" s="1" t="str">
        <f>IF(SUM(I8:I276)=0,"",SUM(I8:I276))</f>
        <v/>
      </c>
    </row>
    <row r="2" spans="1:14" x14ac:dyDescent="0.25">
      <c r="A2" s="6"/>
      <c r="B2" s="6"/>
      <c r="C2" s="6"/>
      <c r="D2" s="6"/>
    </row>
    <row r="3" spans="1:14" x14ac:dyDescent="0.25">
      <c r="A3" s="33" t="s">
        <v>66</v>
      </c>
      <c r="B3" s="223" t="str">
        <f>IF('Bodovacie kritéria'!C5="","",'Bodovacie kritéria'!C5)</f>
        <v/>
      </c>
      <c r="C3" s="223"/>
      <c r="D3" s="223"/>
      <c r="E3" s="223"/>
      <c r="F3" s="223"/>
      <c r="G3" s="223"/>
      <c r="H3" s="223"/>
    </row>
    <row r="4" spans="1:14" x14ac:dyDescent="0.25">
      <c r="A4" s="33" t="s">
        <v>67</v>
      </c>
      <c r="B4" s="227" t="str">
        <f>IF('Bodovacie kritéria'!C6="","",'Bodovacie kritéria'!C6)</f>
        <v/>
      </c>
      <c r="C4" s="227"/>
      <c r="D4" s="227"/>
      <c r="E4" s="227"/>
      <c r="F4" s="227"/>
      <c r="G4" s="227"/>
    </row>
    <row r="6" spans="1:14" ht="63.75" x14ac:dyDescent="0.25">
      <c r="A6" s="17" t="s">
        <v>59</v>
      </c>
      <c r="B6" s="18" t="s">
        <v>57</v>
      </c>
      <c r="C6" s="18" t="s">
        <v>313</v>
      </c>
      <c r="D6" s="18" t="s">
        <v>314</v>
      </c>
      <c r="E6" s="18" t="s">
        <v>58</v>
      </c>
      <c r="F6" s="18" t="s">
        <v>426</v>
      </c>
      <c r="G6" s="18" t="s">
        <v>427</v>
      </c>
      <c r="H6" s="62" t="s">
        <v>175</v>
      </c>
      <c r="I6" s="102" t="s">
        <v>182</v>
      </c>
      <c r="J6" s="62" t="s">
        <v>429</v>
      </c>
      <c r="K6" s="62" t="s">
        <v>428</v>
      </c>
    </row>
    <row r="7" spans="1:14" ht="15.75" x14ac:dyDescent="0.25">
      <c r="A7" s="7" t="s">
        <v>60</v>
      </c>
      <c r="B7" s="8"/>
      <c r="C7" s="8"/>
      <c r="D7" s="8"/>
      <c r="E7" s="9"/>
      <c r="F7" s="106">
        <f>SUM(F8:F251)</f>
        <v>0</v>
      </c>
      <c r="G7" s="106">
        <f>SUM(G8:G251)</f>
        <v>0</v>
      </c>
      <c r="H7" s="10"/>
      <c r="I7" s="10"/>
      <c r="J7" s="106">
        <f>SUM(J8:J251)</f>
        <v>0</v>
      </c>
      <c r="K7" s="106">
        <f>SUM(K8:K251)</f>
        <v>0</v>
      </c>
    </row>
    <row r="8" spans="1:14" ht="18" customHeight="1" x14ac:dyDescent="0.25">
      <c r="A8" s="156" t="s">
        <v>315</v>
      </c>
      <c r="B8" s="14" t="s">
        <v>53</v>
      </c>
      <c r="C8" s="157">
        <v>116</v>
      </c>
      <c r="D8" s="158" t="s">
        <v>316</v>
      </c>
      <c r="E8" s="159">
        <v>777</v>
      </c>
      <c r="F8" s="20"/>
      <c r="G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" s="60"/>
      <c r="I8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" s="20"/>
      <c r="K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" s="46" t="s">
        <v>93</v>
      </c>
      <c r="N8" s="63">
        <f>IF(AND(M8=1,Tabuľka32[[#This Row],[Dosiahnutý štandardný výstup v čase predloženia ŽoNFP5]]&gt;=0),Tabuľka32[[#This Row],[Dosiahnutý štandardný výstup v čase predloženia ŽoNFP5]],0)</f>
        <v>0</v>
      </c>
    </row>
    <row r="9" spans="1:14" ht="18" customHeight="1" x14ac:dyDescent="0.25">
      <c r="A9" s="156" t="s">
        <v>315</v>
      </c>
      <c r="B9" s="14" t="s">
        <v>53</v>
      </c>
      <c r="C9" s="157">
        <v>102</v>
      </c>
      <c r="D9" s="158" t="s">
        <v>317</v>
      </c>
      <c r="E9" s="159">
        <v>777</v>
      </c>
      <c r="F9" s="20"/>
      <c r="G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" s="60"/>
      <c r="I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" s="20"/>
      <c r="K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" s="46" t="s">
        <v>94</v>
      </c>
      <c r="N9" s="63">
        <f>IF(AND(M9=1,Tabuľka32[[#This Row],[Dosiahnutý štandardný výstup v čase predloženia ŽoNFP5]]&gt;=0),Tabuľka32[[#This Row],[Dosiahnutý štandardný výstup v čase predloženia ŽoNFP5]],0)</f>
        <v>0</v>
      </c>
    </row>
    <row r="10" spans="1:14" ht="18" customHeight="1" x14ac:dyDescent="0.25">
      <c r="A10" s="156" t="s">
        <v>315</v>
      </c>
      <c r="B10" s="14" t="s">
        <v>53</v>
      </c>
      <c r="C10" s="157">
        <v>101</v>
      </c>
      <c r="D10" s="158" t="s">
        <v>318</v>
      </c>
      <c r="E10" s="159">
        <v>777</v>
      </c>
      <c r="F10" s="20"/>
      <c r="G1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" s="60"/>
      <c r="I1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" s="20"/>
      <c r="K1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" s="46" t="s">
        <v>95</v>
      </c>
      <c r="N10" s="63">
        <f>IF(AND(M10=1,Tabuľka32[[#This Row],[Dosiahnutý štandardný výstup v čase predloženia ŽoNFP5]]&gt;=0),Tabuľka32[[#This Row],[Dosiahnutý štandardný výstup v čase predloženia ŽoNFP5]],0)</f>
        <v>0</v>
      </c>
    </row>
    <row r="11" spans="1:14" ht="18" customHeight="1" x14ac:dyDescent="0.25">
      <c r="A11" s="156" t="s">
        <v>4</v>
      </c>
      <c r="B11" s="14" t="s">
        <v>53</v>
      </c>
      <c r="C11" s="157">
        <v>103</v>
      </c>
      <c r="D11" s="158" t="s">
        <v>319</v>
      </c>
      <c r="E11" s="159">
        <v>718</v>
      </c>
      <c r="F11" s="20"/>
      <c r="G1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" s="60"/>
      <c r="I1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" s="20"/>
      <c r="K1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" s="46" t="s">
        <v>96</v>
      </c>
      <c r="N11" s="63">
        <f>IF(AND(M11=1,Tabuľka32[[#This Row],[Dosiahnutý štandardný výstup v čase predloženia ŽoNFP5]]&gt;=0),Tabuľka32[[#This Row],[Dosiahnutý štandardný výstup v čase predloženia ŽoNFP5]],0)</f>
        <v>0</v>
      </c>
    </row>
    <row r="12" spans="1:14" ht="18" customHeight="1" x14ac:dyDescent="0.25">
      <c r="A12" s="156" t="s">
        <v>5</v>
      </c>
      <c r="B12" s="14" t="s">
        <v>53</v>
      </c>
      <c r="C12" s="157">
        <v>104</v>
      </c>
      <c r="D12" s="158" t="s">
        <v>320</v>
      </c>
      <c r="E12" s="159">
        <v>538</v>
      </c>
      <c r="F12" s="20"/>
      <c r="G1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" s="60"/>
      <c r="I1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" s="20"/>
      <c r="K1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" s="46" t="s">
        <v>97</v>
      </c>
      <c r="N12" s="63">
        <f>IF(AND(M12=1,Tabuľka32[[#This Row],[Dosiahnutý štandardný výstup v čase predloženia ŽoNFP5]]&gt;=0),Tabuľka32[[#This Row],[Dosiahnutý štandardný výstup v čase predloženia ŽoNFP5]],0)</f>
        <v>0</v>
      </c>
    </row>
    <row r="13" spans="1:14" ht="18" customHeight="1" x14ac:dyDescent="0.25">
      <c r="A13" s="156" t="s">
        <v>5</v>
      </c>
      <c r="B13" s="14" t="s">
        <v>53</v>
      </c>
      <c r="C13" s="157">
        <v>105</v>
      </c>
      <c r="D13" s="158" t="s">
        <v>321</v>
      </c>
      <c r="E13" s="159">
        <v>538</v>
      </c>
      <c r="F13" s="20"/>
      <c r="G1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" s="60"/>
      <c r="I1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" s="20"/>
      <c r="K1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" s="46" t="s">
        <v>98</v>
      </c>
      <c r="N13" s="63">
        <f>IF(AND(M13=1,Tabuľka32[[#This Row],[Dosiahnutý štandardný výstup v čase predloženia ŽoNFP5]]&gt;=0),Tabuľka32[[#This Row],[Dosiahnutý štandardný výstup v čase predloženia ŽoNFP5]],0)</f>
        <v>0</v>
      </c>
    </row>
    <row r="14" spans="1:14" ht="18" customHeight="1" x14ac:dyDescent="0.25">
      <c r="A14" s="156" t="s">
        <v>6</v>
      </c>
      <c r="B14" s="14" t="s">
        <v>53</v>
      </c>
      <c r="C14" s="157">
        <v>107</v>
      </c>
      <c r="D14" s="158" t="s">
        <v>322</v>
      </c>
      <c r="E14" s="159">
        <v>728</v>
      </c>
      <c r="F14" s="20"/>
      <c r="G1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" s="60"/>
      <c r="I1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" s="20"/>
      <c r="K1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" s="47" t="s">
        <v>99</v>
      </c>
      <c r="N14" s="63">
        <f>IF(AND(M14=1,Tabuľka32[[#This Row],[Dosiahnutý štandardný výstup v čase predloženia ŽoNFP5]]&gt;=0),Tabuľka32[[#This Row],[Dosiahnutý štandardný výstup v čase predloženia ŽoNFP5]],0)</f>
        <v>0</v>
      </c>
    </row>
    <row r="15" spans="1:14" ht="18" customHeight="1" x14ac:dyDescent="0.25">
      <c r="A15" s="156" t="s">
        <v>6</v>
      </c>
      <c r="B15" s="14" t="s">
        <v>53</v>
      </c>
      <c r="C15" s="157">
        <v>106</v>
      </c>
      <c r="D15" s="158" t="s">
        <v>323</v>
      </c>
      <c r="E15" s="159">
        <v>728</v>
      </c>
      <c r="F15" s="20"/>
      <c r="G1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" s="60"/>
      <c r="I1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" s="20"/>
      <c r="K1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" s="46" t="s">
        <v>100</v>
      </c>
      <c r="N15" s="63">
        <f>IF(AND(M15=1,Tabuľka32[[#This Row],[Dosiahnutý štandardný výstup v čase predloženia ŽoNFP5]]&gt;=0),Tabuľka32[[#This Row],[Dosiahnutý štandardný výstup v čase predloženia ŽoNFP5]],0)</f>
        <v>0</v>
      </c>
    </row>
    <row r="16" spans="1:14" ht="18" customHeight="1" x14ac:dyDescent="0.25">
      <c r="A16" s="156" t="s">
        <v>7</v>
      </c>
      <c r="B16" s="14" t="s">
        <v>53</v>
      </c>
      <c r="C16" s="157">
        <v>108</v>
      </c>
      <c r="D16" s="158" t="s">
        <v>324</v>
      </c>
      <c r="E16" s="159">
        <v>507</v>
      </c>
      <c r="F16" s="20"/>
      <c r="G1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" s="60"/>
      <c r="I1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" s="20"/>
      <c r="K1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" s="46" t="s">
        <v>101</v>
      </c>
      <c r="N16" s="63">
        <f>IF(AND(M16=1,Tabuľka32[[#This Row],[Dosiahnutý štandardný výstup v čase predloženia ŽoNFP5]]&gt;=0),Tabuľka32[[#This Row],[Dosiahnutý štandardný výstup v čase predloženia ŽoNFP5]],0)</f>
        <v>0</v>
      </c>
    </row>
    <row r="17" spans="1:14" ht="18" customHeight="1" x14ac:dyDescent="0.25">
      <c r="A17" s="156" t="s">
        <v>8</v>
      </c>
      <c r="B17" s="14" t="s">
        <v>53</v>
      </c>
      <c r="C17" s="157">
        <v>109</v>
      </c>
      <c r="D17" s="158" t="s">
        <v>325</v>
      </c>
      <c r="E17" s="159">
        <v>1094</v>
      </c>
      <c r="F17" s="20"/>
      <c r="G1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" s="60"/>
      <c r="I1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" s="20"/>
      <c r="K1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" s="46" t="s">
        <v>102</v>
      </c>
      <c r="N17" s="63">
        <f>IF(AND(M17=1,Tabuľka32[[#This Row],[Dosiahnutý štandardný výstup v čase predloženia ŽoNFP5]]&gt;=0),Tabuľka32[[#This Row],[Dosiahnutý štandardný výstup v čase predloženia ŽoNFP5]],0)</f>
        <v>0</v>
      </c>
    </row>
    <row r="18" spans="1:14" ht="18" customHeight="1" x14ac:dyDescent="0.25">
      <c r="A18" s="156" t="s">
        <v>9</v>
      </c>
      <c r="B18" s="14" t="s">
        <v>53</v>
      </c>
      <c r="C18" s="157">
        <v>112</v>
      </c>
      <c r="D18" s="158" t="s">
        <v>326</v>
      </c>
      <c r="E18" s="159">
        <v>552</v>
      </c>
      <c r="F18" s="20"/>
      <c r="G1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" s="60"/>
      <c r="I1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" s="20"/>
      <c r="K1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" s="46" t="s">
        <v>103</v>
      </c>
      <c r="N18" s="63">
        <f>IF(AND(M18=1,Tabuľka32[[#This Row],[Dosiahnutý štandardný výstup v čase predloženia ŽoNFP5]]&gt;=0),Tabuľka32[[#This Row],[Dosiahnutý štandardný výstup v čase predloženia ŽoNFP5]],0)</f>
        <v>0</v>
      </c>
    </row>
    <row r="19" spans="1:14" ht="18" customHeight="1" x14ac:dyDescent="0.25">
      <c r="A19" s="156" t="s">
        <v>9</v>
      </c>
      <c r="B19" s="14" t="s">
        <v>53</v>
      </c>
      <c r="C19" s="157">
        <v>113</v>
      </c>
      <c r="D19" s="158" t="s">
        <v>327</v>
      </c>
      <c r="E19" s="159">
        <v>552</v>
      </c>
      <c r="F19" s="20"/>
      <c r="G1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" s="60"/>
      <c r="I1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" s="20"/>
      <c r="K1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" s="46" t="s">
        <v>104</v>
      </c>
      <c r="N19" s="63">
        <f>IF(AND(M19=1,Tabuľka32[[#This Row],[Dosiahnutý štandardný výstup v čase predloženia ŽoNFP5]]&gt;=0),Tabuľka32[[#This Row],[Dosiahnutý štandardný výstup v čase predloženia ŽoNFP5]],0)</f>
        <v>0</v>
      </c>
    </row>
    <row r="20" spans="1:14" ht="18" customHeight="1" x14ac:dyDescent="0.25">
      <c r="A20" s="156" t="s">
        <v>9</v>
      </c>
      <c r="B20" s="14" t="s">
        <v>53</v>
      </c>
      <c r="C20" s="157">
        <v>114</v>
      </c>
      <c r="D20" s="158" t="s">
        <v>328</v>
      </c>
      <c r="E20" s="159">
        <v>552</v>
      </c>
      <c r="F20" s="20"/>
      <c r="G2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" s="60"/>
      <c r="I2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" s="20"/>
      <c r="K2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" s="46" t="s">
        <v>105</v>
      </c>
      <c r="N20" s="63">
        <f>IF(AND(M20=1,Tabuľka32[[#This Row],[Dosiahnutý štandardný výstup v čase predloženia ŽoNFP5]]&gt;=0),Tabuľka32[[#This Row],[Dosiahnutý štandardný výstup v čase predloženia ŽoNFP5]],0)</f>
        <v>0</v>
      </c>
    </row>
    <row r="21" spans="1:14" ht="18" customHeight="1" x14ac:dyDescent="0.25">
      <c r="A21" s="156" t="s">
        <v>9</v>
      </c>
      <c r="B21" s="14" t="s">
        <v>53</v>
      </c>
      <c r="C21" s="157">
        <v>804</v>
      </c>
      <c r="D21" s="158" t="s">
        <v>329</v>
      </c>
      <c r="E21" s="159">
        <v>552</v>
      </c>
      <c r="F21" s="20"/>
      <c r="G2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" s="60"/>
      <c r="I2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" s="20"/>
      <c r="K2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" s="46" t="s">
        <v>106</v>
      </c>
      <c r="N21" s="63">
        <f>IF(AND(M21=1,Tabuľka32[[#This Row],[Dosiahnutý štandardný výstup v čase predloženia ŽoNFP5]]&gt;=0),Tabuľka32[[#This Row],[Dosiahnutý štandardný výstup v čase predloženia ŽoNFP5]],0)</f>
        <v>0</v>
      </c>
    </row>
    <row r="22" spans="1:14" ht="18" customHeight="1" x14ac:dyDescent="0.25">
      <c r="A22" s="156" t="s">
        <v>9</v>
      </c>
      <c r="B22" s="14" t="s">
        <v>53</v>
      </c>
      <c r="C22" s="157">
        <v>672</v>
      </c>
      <c r="D22" s="158" t="s">
        <v>330</v>
      </c>
      <c r="E22" s="159">
        <v>552</v>
      </c>
      <c r="F22" s="20"/>
      <c r="G2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" s="60"/>
      <c r="I2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" s="20"/>
      <c r="K2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" s="46" t="s">
        <v>107</v>
      </c>
      <c r="N22" s="63">
        <f>IF(AND(M22=1,Tabuľka32[[#This Row],[Dosiahnutý štandardný výstup v čase predloženia ŽoNFP5]]&gt;=0),Tabuľka32[[#This Row],[Dosiahnutý štandardný výstup v čase predloženia ŽoNFP5]],0)</f>
        <v>0</v>
      </c>
    </row>
    <row r="23" spans="1:14" ht="18" customHeight="1" x14ac:dyDescent="0.25">
      <c r="A23" s="156" t="s">
        <v>9</v>
      </c>
      <c r="B23" s="14" t="s">
        <v>53</v>
      </c>
      <c r="C23" s="157">
        <v>665</v>
      </c>
      <c r="D23" s="158" t="s">
        <v>331</v>
      </c>
      <c r="E23" s="159">
        <v>552</v>
      </c>
      <c r="F23" s="20"/>
      <c r="G2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" s="60"/>
      <c r="I2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" s="20"/>
      <c r="K2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" s="47" t="s">
        <v>108</v>
      </c>
      <c r="N23" s="63">
        <f>IF(AND(M23=1,Tabuľka32[[#This Row],[Dosiahnutý štandardný výstup v čase predloženia ŽoNFP5]]&gt;=0),Tabuľka32[[#This Row],[Dosiahnutý štandardný výstup v čase predloženia ŽoNFP5]],0)</f>
        <v>0</v>
      </c>
    </row>
    <row r="24" spans="1:14" ht="18" customHeight="1" x14ac:dyDescent="0.25">
      <c r="A24" s="156" t="s">
        <v>10</v>
      </c>
      <c r="B24" s="14" t="s">
        <v>53</v>
      </c>
      <c r="C24" s="157">
        <v>303</v>
      </c>
      <c r="D24" s="158" t="s">
        <v>221</v>
      </c>
      <c r="E24" s="159">
        <v>510</v>
      </c>
      <c r="F24" s="20"/>
      <c r="G2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" s="60"/>
      <c r="I2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" s="20"/>
      <c r="K2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" s="46" t="s">
        <v>109</v>
      </c>
      <c r="M24" s="4">
        <v>1</v>
      </c>
      <c r="N24" s="63" t="str">
        <f>IF(AND(M24=1,Tabuľka32[[#This Row],[Dosiahnutý štandardný výstup v čase predloženia ŽoNFP5]]&gt;=0),Tabuľka32[[#This Row],[Dosiahnutý štandardný výstup v čase predloženia ŽoNFP5]],0)</f>
        <v/>
      </c>
    </row>
    <row r="25" spans="1:14" ht="18" customHeight="1" x14ac:dyDescent="0.25">
      <c r="A25" s="156" t="s">
        <v>10</v>
      </c>
      <c r="B25" s="14" t="s">
        <v>53</v>
      </c>
      <c r="C25" s="157">
        <v>812</v>
      </c>
      <c r="D25" s="158" t="s">
        <v>215</v>
      </c>
      <c r="E25" s="159">
        <v>510</v>
      </c>
      <c r="F25" s="20"/>
      <c r="G2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" s="60"/>
      <c r="I2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" s="20"/>
      <c r="K2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5" s="46" t="s">
        <v>110</v>
      </c>
      <c r="M25" s="4">
        <v>1</v>
      </c>
      <c r="N25" s="63" t="str">
        <f>IF(AND(M25=1,Tabuľka32[[#This Row],[Dosiahnutý štandardný výstup v čase predloženia ŽoNFP5]]&gt;=0),Tabuľka32[[#This Row],[Dosiahnutý štandardný výstup v čase predloženia ŽoNFP5]],0)</f>
        <v/>
      </c>
    </row>
    <row r="26" spans="1:14" ht="18" customHeight="1" x14ac:dyDescent="0.25">
      <c r="A26" s="156" t="s">
        <v>10</v>
      </c>
      <c r="B26" s="14" t="s">
        <v>53</v>
      </c>
      <c r="C26" s="157">
        <v>823</v>
      </c>
      <c r="D26" s="158" t="s">
        <v>217</v>
      </c>
      <c r="E26" s="159">
        <v>510</v>
      </c>
      <c r="F26" s="20"/>
      <c r="G2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" s="60"/>
      <c r="I2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" s="20"/>
      <c r="K2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6" s="47" t="s">
        <v>111</v>
      </c>
      <c r="M26" s="4">
        <v>1</v>
      </c>
      <c r="N26" s="63" t="str">
        <f>IF(AND(M26=1,Tabuľka32[[#This Row],[Dosiahnutý štandardný výstup v čase predloženia ŽoNFP5]]&gt;=0),Tabuľka32[[#This Row],[Dosiahnutý štandardný výstup v čase predloženia ŽoNFP5]],0)</f>
        <v/>
      </c>
    </row>
    <row r="27" spans="1:14" ht="18" customHeight="1" x14ac:dyDescent="0.25">
      <c r="A27" s="156" t="s">
        <v>10</v>
      </c>
      <c r="B27" s="14" t="s">
        <v>53</v>
      </c>
      <c r="C27" s="157">
        <v>824</v>
      </c>
      <c r="D27" s="158" t="s">
        <v>218</v>
      </c>
      <c r="E27" s="159">
        <v>510</v>
      </c>
      <c r="F27" s="20"/>
      <c r="G2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" s="60"/>
      <c r="I2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" s="20"/>
      <c r="K2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7" s="46" t="s">
        <v>112</v>
      </c>
      <c r="M27" s="4">
        <v>1</v>
      </c>
      <c r="N27" s="63" t="str">
        <f>IF(AND(M27=1,Tabuľka32[[#This Row],[Dosiahnutý štandardný výstup v čase predloženia ŽoNFP5]]&gt;=0),Tabuľka32[[#This Row],[Dosiahnutý štandardný výstup v čase predloženia ŽoNFP5]],0)</f>
        <v/>
      </c>
    </row>
    <row r="28" spans="1:14" ht="18" customHeight="1" x14ac:dyDescent="0.25">
      <c r="A28" s="156" t="s">
        <v>10</v>
      </c>
      <c r="B28" s="14" t="s">
        <v>53</v>
      </c>
      <c r="C28" s="157">
        <v>825</v>
      </c>
      <c r="D28" s="158" t="s">
        <v>219</v>
      </c>
      <c r="E28" s="159">
        <v>510</v>
      </c>
      <c r="F28" s="20"/>
      <c r="G2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8" s="60"/>
      <c r="I2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8" s="20"/>
      <c r="K2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8" s="46" t="s">
        <v>113</v>
      </c>
      <c r="M28" s="4">
        <v>1</v>
      </c>
      <c r="N28" s="63" t="str">
        <f>IF(AND(M28=1,Tabuľka32[[#This Row],[Dosiahnutý štandardný výstup v čase predloženia ŽoNFP5]]&gt;=0),Tabuľka32[[#This Row],[Dosiahnutý štandardný výstup v čase predloženia ŽoNFP5]],0)</f>
        <v/>
      </c>
    </row>
    <row r="29" spans="1:14" ht="18" customHeight="1" x14ac:dyDescent="0.25">
      <c r="A29" s="156" t="s">
        <v>10</v>
      </c>
      <c r="B29" s="14" t="s">
        <v>53</v>
      </c>
      <c r="C29" s="157">
        <v>302</v>
      </c>
      <c r="D29" s="158" t="s">
        <v>220</v>
      </c>
      <c r="E29" s="159">
        <v>510</v>
      </c>
      <c r="F29" s="20"/>
      <c r="G2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9" s="60"/>
      <c r="I2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9" s="20"/>
      <c r="K2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9" s="46" t="s">
        <v>114</v>
      </c>
      <c r="M29" s="4">
        <v>1</v>
      </c>
      <c r="N29" s="63" t="str">
        <f>IF(AND(M29=1,Tabuľka32[[#This Row],[Dosiahnutý štandardný výstup v čase predloženia ŽoNFP5]]&gt;=0),Tabuľka32[[#This Row],[Dosiahnutý štandardný výstup v čase predloženia ŽoNFP5]],0)</f>
        <v/>
      </c>
    </row>
    <row r="30" spans="1:14" ht="18" customHeight="1" x14ac:dyDescent="0.25">
      <c r="A30" s="156" t="s">
        <v>10</v>
      </c>
      <c r="B30" s="14" t="s">
        <v>53</v>
      </c>
      <c r="C30" s="157">
        <v>608</v>
      </c>
      <c r="D30" s="158" t="s">
        <v>332</v>
      </c>
      <c r="E30" s="159">
        <v>510</v>
      </c>
      <c r="F30" s="20"/>
      <c r="G3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0" s="60"/>
      <c r="I3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0" s="20"/>
      <c r="K3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0" s="46" t="s">
        <v>115</v>
      </c>
      <c r="M30" s="4">
        <v>1</v>
      </c>
      <c r="N30" s="63" t="str">
        <f>IF(AND(M30=1,Tabuľka32[[#This Row],[Dosiahnutý štandardný výstup v čase predloženia ŽoNFP5]]&gt;=0),Tabuľka32[[#This Row],[Dosiahnutý štandardný výstup v čase predloženia ŽoNFP5]],0)</f>
        <v/>
      </c>
    </row>
    <row r="31" spans="1:14" ht="18" customHeight="1" x14ac:dyDescent="0.25">
      <c r="A31" s="156" t="s">
        <v>10</v>
      </c>
      <c r="B31" s="14" t="s">
        <v>53</v>
      </c>
      <c r="C31" s="157">
        <v>735</v>
      </c>
      <c r="D31" s="158" t="s">
        <v>333</v>
      </c>
      <c r="E31" s="159">
        <v>510</v>
      </c>
      <c r="F31" s="20"/>
      <c r="G3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1" s="60"/>
      <c r="I3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1" s="20"/>
      <c r="K3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1" s="46"/>
      <c r="N31" s="63">
        <f>IF(AND(M31=1,Tabuľka32[[#This Row],[Dosiahnutý štandardný výstup v čase predloženia ŽoNFP5]]&gt;=0),Tabuľka32[[#This Row],[Dosiahnutý štandardný výstup v čase predloženia ŽoNFP5]],0)</f>
        <v>0</v>
      </c>
    </row>
    <row r="32" spans="1:14" ht="18" customHeight="1" x14ac:dyDescent="0.25">
      <c r="A32" s="156" t="s">
        <v>10</v>
      </c>
      <c r="B32" s="14" t="s">
        <v>53</v>
      </c>
      <c r="C32" s="157">
        <v>736</v>
      </c>
      <c r="D32" s="158" t="s">
        <v>334</v>
      </c>
      <c r="E32" s="159">
        <v>510</v>
      </c>
      <c r="F32" s="20"/>
      <c r="G3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2" s="60"/>
      <c r="I3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2" s="20"/>
      <c r="K3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2" s="46"/>
      <c r="N32" s="63">
        <f>IF(AND(M32=1,Tabuľka32[[#This Row],[Dosiahnutý štandardný výstup v čase predloženia ŽoNFP5]]&gt;=0),Tabuľka32[[#This Row],[Dosiahnutý štandardný výstup v čase predloženia ŽoNFP5]],0)</f>
        <v>0</v>
      </c>
    </row>
    <row r="33" spans="1:14" ht="18" customHeight="1" x14ac:dyDescent="0.25">
      <c r="A33" s="156" t="s">
        <v>10</v>
      </c>
      <c r="B33" s="14" t="s">
        <v>53</v>
      </c>
      <c r="C33" s="157">
        <v>301</v>
      </c>
      <c r="D33" s="158" t="s">
        <v>335</v>
      </c>
      <c r="E33" s="159">
        <v>510</v>
      </c>
      <c r="F33" s="20"/>
      <c r="G3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3" s="60"/>
      <c r="I3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3" s="20"/>
      <c r="K3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3" s="46"/>
      <c r="M33" s="4">
        <v>1</v>
      </c>
      <c r="N33" s="63" t="str">
        <f>IF(AND(M33=1,Tabuľka32[[#This Row],[Dosiahnutý štandardný výstup v čase predloženia ŽoNFP5]]&gt;=0),Tabuľka32[[#This Row],[Dosiahnutý štandardný výstup v čase predloženia ŽoNFP5]],0)</f>
        <v/>
      </c>
    </row>
    <row r="34" spans="1:14" ht="18" customHeight="1" x14ac:dyDescent="0.25">
      <c r="A34" s="156" t="s">
        <v>10</v>
      </c>
      <c r="B34" s="14" t="s">
        <v>53</v>
      </c>
      <c r="C34" s="157">
        <v>304</v>
      </c>
      <c r="D34" s="158" t="s">
        <v>336</v>
      </c>
      <c r="E34" s="159">
        <v>510</v>
      </c>
      <c r="F34" s="20"/>
      <c r="G3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4" s="60"/>
      <c r="I3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4" s="20"/>
      <c r="K3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4" s="46"/>
      <c r="M34" s="4">
        <v>1</v>
      </c>
      <c r="N34" s="63" t="str">
        <f>IF(AND(M34=1,Tabuľka32[[#This Row],[Dosiahnutý štandardný výstup v čase predloženia ŽoNFP5]]&gt;=0),Tabuľka32[[#This Row],[Dosiahnutý štandardný výstup v čase predloženia ŽoNFP5]],0)</f>
        <v/>
      </c>
    </row>
    <row r="35" spans="1:14" ht="18" customHeight="1" x14ac:dyDescent="0.25">
      <c r="A35" s="156" t="s">
        <v>10</v>
      </c>
      <c r="B35" s="14" t="s">
        <v>53</v>
      </c>
      <c r="C35" s="157">
        <v>664</v>
      </c>
      <c r="D35" s="158" t="s">
        <v>216</v>
      </c>
      <c r="E35" s="159">
        <v>510</v>
      </c>
      <c r="F35" s="20"/>
      <c r="G3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5" s="60"/>
      <c r="I3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5" s="20"/>
      <c r="K3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5" s="46"/>
      <c r="M35" s="4">
        <v>1</v>
      </c>
      <c r="N35" s="63" t="str">
        <f>IF(AND(M35=1,Tabuľka32[[#This Row],[Dosiahnutý štandardný výstup v čase predloženia ŽoNFP5]]&gt;=0),Tabuľka32[[#This Row],[Dosiahnutý štandardný výstup v čase predloženia ŽoNFP5]],0)</f>
        <v/>
      </c>
    </row>
    <row r="36" spans="1:14" ht="18" customHeight="1" x14ac:dyDescent="0.25">
      <c r="A36" s="156" t="s">
        <v>10</v>
      </c>
      <c r="B36" s="14" t="s">
        <v>53</v>
      </c>
      <c r="C36" s="157">
        <v>311</v>
      </c>
      <c r="D36" s="158" t="s">
        <v>337</v>
      </c>
      <c r="E36" s="159">
        <v>510</v>
      </c>
      <c r="F36" s="20"/>
      <c r="G3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6" s="60"/>
      <c r="I3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6" s="20"/>
      <c r="K3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6" s="46"/>
      <c r="M36" s="4">
        <v>1</v>
      </c>
      <c r="N36" s="63" t="str">
        <f>IF(AND(M36=1,Tabuľka32[[#This Row],[Dosiahnutý štandardný výstup v čase predloženia ŽoNFP5]]&gt;=0),Tabuľka32[[#This Row],[Dosiahnutý štandardný výstup v čase predloženia ŽoNFP5]],0)</f>
        <v/>
      </c>
    </row>
    <row r="37" spans="1:14" ht="18" customHeight="1" x14ac:dyDescent="0.25">
      <c r="A37" s="156" t="s">
        <v>10</v>
      </c>
      <c r="B37" s="14" t="s">
        <v>53</v>
      </c>
      <c r="C37" s="157">
        <v>312</v>
      </c>
      <c r="D37" s="158" t="s">
        <v>338</v>
      </c>
      <c r="E37" s="159">
        <v>510</v>
      </c>
      <c r="F37" s="20"/>
      <c r="G3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7" s="60"/>
      <c r="I3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7" s="20"/>
      <c r="K3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7" s="46"/>
      <c r="M37" s="4">
        <v>1</v>
      </c>
      <c r="N37" s="63" t="str">
        <f>IF(AND(M37=1,Tabuľka32[[#This Row],[Dosiahnutý štandardný výstup v čase predloženia ŽoNFP5]]&gt;=0),Tabuľka32[[#This Row],[Dosiahnutý štandardný výstup v čase predloženia ŽoNFP5]],0)</f>
        <v/>
      </c>
    </row>
    <row r="38" spans="1:14" ht="18" customHeight="1" x14ac:dyDescent="0.25">
      <c r="A38" s="156" t="s">
        <v>10</v>
      </c>
      <c r="B38" s="14" t="s">
        <v>53</v>
      </c>
      <c r="C38" s="157">
        <v>313</v>
      </c>
      <c r="D38" s="158" t="s">
        <v>339</v>
      </c>
      <c r="E38" s="159">
        <v>510</v>
      </c>
      <c r="F38" s="20"/>
      <c r="G3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8" s="60"/>
      <c r="I3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8" s="20"/>
      <c r="K3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8" s="46"/>
      <c r="M38" s="4">
        <v>1</v>
      </c>
      <c r="N38" s="63" t="str">
        <f>IF(AND(M38=1,Tabuľka32[[#This Row],[Dosiahnutý štandardný výstup v čase predloženia ŽoNFP5]]&gt;=0),Tabuľka32[[#This Row],[Dosiahnutý štandardný výstup v čase predloženia ŽoNFP5]],0)</f>
        <v/>
      </c>
    </row>
    <row r="39" spans="1:14" ht="18" customHeight="1" x14ac:dyDescent="0.25">
      <c r="A39" s="156" t="s">
        <v>10</v>
      </c>
      <c r="B39" s="14" t="s">
        <v>53</v>
      </c>
      <c r="C39" s="157">
        <v>314</v>
      </c>
      <c r="D39" s="158" t="s">
        <v>340</v>
      </c>
      <c r="E39" s="159">
        <v>510</v>
      </c>
      <c r="F39" s="20"/>
      <c r="G3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9" s="60"/>
      <c r="I3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9" s="20"/>
      <c r="K3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9" s="46"/>
      <c r="N39" s="63">
        <f>IF(AND(M39=1,Tabuľka32[[#This Row],[Dosiahnutý štandardný výstup v čase predloženia ŽoNFP5]]&gt;=0),Tabuľka32[[#This Row],[Dosiahnutý štandardný výstup v čase predloženia ŽoNFP5]],0)</f>
        <v>0</v>
      </c>
    </row>
    <row r="40" spans="1:14" ht="18" customHeight="1" x14ac:dyDescent="0.25">
      <c r="A40" s="156" t="s">
        <v>10</v>
      </c>
      <c r="B40" s="14" t="s">
        <v>53</v>
      </c>
      <c r="C40" s="157">
        <v>309</v>
      </c>
      <c r="D40" s="158" t="s">
        <v>341</v>
      </c>
      <c r="E40" s="159">
        <v>510</v>
      </c>
      <c r="F40" s="20"/>
      <c r="G4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0" s="60"/>
      <c r="I4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0" s="20"/>
      <c r="K4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0" s="46"/>
      <c r="M40" s="4">
        <v>1</v>
      </c>
      <c r="N40" s="63" t="str">
        <f>IF(AND(M40=1,Tabuľka32[[#This Row],[Dosiahnutý štandardný výstup v čase predloženia ŽoNFP5]]&gt;=0),Tabuľka32[[#This Row],[Dosiahnutý štandardný výstup v čase predloženia ŽoNFP5]],0)</f>
        <v/>
      </c>
    </row>
    <row r="41" spans="1:14" ht="18" customHeight="1" x14ac:dyDescent="0.25">
      <c r="A41" s="156" t="s">
        <v>10</v>
      </c>
      <c r="B41" s="14" t="s">
        <v>53</v>
      </c>
      <c r="C41" s="157">
        <v>310</v>
      </c>
      <c r="D41" s="158" t="s">
        <v>342</v>
      </c>
      <c r="E41" s="159">
        <v>510</v>
      </c>
      <c r="F41" s="20"/>
      <c r="G4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1" s="60"/>
      <c r="I4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1" s="20"/>
      <c r="K4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1" s="46"/>
      <c r="M41" s="4">
        <v>1</v>
      </c>
      <c r="N41" s="63" t="str">
        <f>IF(AND(M41=1,Tabuľka32[[#This Row],[Dosiahnutý štandardný výstup v čase predloženia ŽoNFP5]]&gt;=0),Tabuľka32[[#This Row],[Dosiahnutý štandardný výstup v čase predloženia ŽoNFP5]],0)</f>
        <v/>
      </c>
    </row>
    <row r="42" spans="1:14" ht="18" customHeight="1" x14ac:dyDescent="0.25">
      <c r="A42" s="156" t="s">
        <v>10</v>
      </c>
      <c r="B42" s="14" t="s">
        <v>53</v>
      </c>
      <c r="C42" s="157">
        <v>307</v>
      </c>
      <c r="D42" s="158" t="s">
        <v>343</v>
      </c>
      <c r="E42" s="159">
        <v>510</v>
      </c>
      <c r="F42" s="20"/>
      <c r="G4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2" s="60"/>
      <c r="I4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2" s="20"/>
      <c r="K4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2" s="46"/>
      <c r="M42" s="4">
        <v>1</v>
      </c>
      <c r="N42" s="63" t="str">
        <f>IF(AND(M42=1,Tabuľka32[[#This Row],[Dosiahnutý štandardný výstup v čase predloženia ŽoNFP5]]&gt;=0),Tabuľka32[[#This Row],[Dosiahnutý štandardný výstup v čase predloženia ŽoNFP5]],0)</f>
        <v/>
      </c>
    </row>
    <row r="43" spans="1:14" ht="18" customHeight="1" x14ac:dyDescent="0.25">
      <c r="A43" s="156" t="s">
        <v>11</v>
      </c>
      <c r="B43" s="14" t="s">
        <v>53</v>
      </c>
      <c r="C43" s="157">
        <v>828</v>
      </c>
      <c r="D43" s="160" t="s">
        <v>222</v>
      </c>
      <c r="E43" s="159">
        <v>2453</v>
      </c>
      <c r="F43" s="20"/>
      <c r="G4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3" s="60"/>
      <c r="I4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3" s="20"/>
      <c r="K4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3" s="46"/>
      <c r="M43" s="4">
        <v>1</v>
      </c>
      <c r="N43" s="63" t="str">
        <f>IF(AND(M43=1,Tabuľka32[[#This Row],[Dosiahnutý štandardný výstup v čase predloženia ŽoNFP5]]&gt;=0),Tabuľka32[[#This Row],[Dosiahnutý štandardný výstup v čase predloženia ŽoNFP5]],0)</f>
        <v/>
      </c>
    </row>
    <row r="44" spans="1:14" ht="18" customHeight="1" x14ac:dyDescent="0.25">
      <c r="A44" s="156" t="s">
        <v>11</v>
      </c>
      <c r="B44" s="14" t="s">
        <v>53</v>
      </c>
      <c r="C44" s="157">
        <v>829</v>
      </c>
      <c r="D44" s="160" t="s">
        <v>223</v>
      </c>
      <c r="E44" s="159">
        <v>2453</v>
      </c>
      <c r="F44" s="20"/>
      <c r="G4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4" s="60"/>
      <c r="I4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4" s="20"/>
      <c r="K4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4" s="46"/>
      <c r="M44" s="4">
        <v>1</v>
      </c>
      <c r="N44" s="63" t="str">
        <f>IF(AND(M44=1,Tabuľka32[[#This Row],[Dosiahnutý štandardný výstup v čase predloženia ŽoNFP5]]&gt;=0),Tabuľka32[[#This Row],[Dosiahnutý štandardný výstup v čase predloženia ŽoNFP5]],0)</f>
        <v/>
      </c>
    </row>
    <row r="45" spans="1:14" ht="18" customHeight="1" x14ac:dyDescent="0.25">
      <c r="A45" s="156" t="s">
        <v>11</v>
      </c>
      <c r="B45" s="14" t="s">
        <v>53</v>
      </c>
      <c r="C45" s="157">
        <v>827</v>
      </c>
      <c r="D45" s="160" t="s">
        <v>344</v>
      </c>
      <c r="E45" s="159">
        <v>2453</v>
      </c>
      <c r="F45" s="20"/>
      <c r="G4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5" s="60"/>
      <c r="I4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5" s="20"/>
      <c r="K4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5" s="46"/>
      <c r="M45" s="4">
        <v>1</v>
      </c>
      <c r="N45" s="63" t="str">
        <f>IF(AND(M45=1,Tabuľka32[[#This Row],[Dosiahnutý štandardný výstup v čase predloženia ŽoNFP5]]&gt;=0),Tabuľka32[[#This Row],[Dosiahnutý štandardný výstup v čase predloženia ŽoNFP5]],0)</f>
        <v/>
      </c>
    </row>
    <row r="46" spans="1:14" ht="18" customHeight="1" x14ac:dyDescent="0.25">
      <c r="A46" s="156" t="s">
        <v>12</v>
      </c>
      <c r="B46" s="14" t="s">
        <v>53</v>
      </c>
      <c r="C46" s="157">
        <v>616</v>
      </c>
      <c r="D46" s="160" t="s">
        <v>224</v>
      </c>
      <c r="E46" s="159">
        <v>1552</v>
      </c>
      <c r="F46" s="20"/>
      <c r="G4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6" s="60"/>
      <c r="I4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6" s="20"/>
      <c r="K4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6" s="46"/>
      <c r="M46" s="4">
        <v>1</v>
      </c>
      <c r="N46" s="63" t="str">
        <f>IF(AND(M46=1,Tabuľka32[[#This Row],[Dosiahnutý štandardný výstup v čase predloženia ŽoNFP5]]&gt;=0),Tabuľka32[[#This Row],[Dosiahnutý štandardný výstup v čase predloženia ŽoNFP5]],0)</f>
        <v/>
      </c>
    </row>
    <row r="47" spans="1:14" ht="18" customHeight="1" x14ac:dyDescent="0.25">
      <c r="A47" s="156" t="s">
        <v>13</v>
      </c>
      <c r="B47" s="14" t="s">
        <v>53</v>
      </c>
      <c r="C47" s="157">
        <v>638</v>
      </c>
      <c r="D47" s="158" t="s">
        <v>345</v>
      </c>
      <c r="E47" s="159">
        <v>621</v>
      </c>
      <c r="F47" s="20"/>
      <c r="G4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7" s="60"/>
      <c r="I4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7" s="20"/>
      <c r="K4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7" s="46"/>
      <c r="N47" s="63">
        <f>IF(AND(M47=1,Tabuľka32[[#This Row],[Dosiahnutý štandardný výstup v čase predloženia ŽoNFP5]]&gt;=0),Tabuľka32[[#This Row],[Dosiahnutý štandardný výstup v čase predloženia ŽoNFP5]],0)</f>
        <v>0</v>
      </c>
    </row>
    <row r="48" spans="1:14" ht="18" customHeight="1" x14ac:dyDescent="0.25">
      <c r="A48" s="156" t="s">
        <v>13</v>
      </c>
      <c r="B48" s="14" t="s">
        <v>53</v>
      </c>
      <c r="C48" s="157">
        <v>639</v>
      </c>
      <c r="D48" s="158" t="s">
        <v>346</v>
      </c>
      <c r="E48" s="159">
        <v>621</v>
      </c>
      <c r="F48" s="20"/>
      <c r="G4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8" s="60"/>
      <c r="I4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8" s="20"/>
      <c r="K4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8" s="46"/>
      <c r="N48" s="63">
        <f>IF(AND(M48=1,Tabuľka32[[#This Row],[Dosiahnutý štandardný výstup v čase predloženia ŽoNFP5]]&gt;=0),Tabuľka32[[#This Row],[Dosiahnutý štandardný výstup v čase predloženia ŽoNFP5]],0)</f>
        <v>0</v>
      </c>
    </row>
    <row r="49" spans="1:14" ht="18" customHeight="1" x14ac:dyDescent="0.25">
      <c r="A49" s="156" t="s">
        <v>14</v>
      </c>
      <c r="B49" s="14" t="s">
        <v>53</v>
      </c>
      <c r="C49" s="157">
        <v>622</v>
      </c>
      <c r="D49" s="158" t="s">
        <v>214</v>
      </c>
      <c r="E49" s="159">
        <v>4603</v>
      </c>
      <c r="F49" s="20"/>
      <c r="G4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9" s="60"/>
      <c r="I4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9" s="20"/>
      <c r="K4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9" s="46"/>
      <c r="M49" s="4">
        <v>1</v>
      </c>
      <c r="N49" s="63" t="str">
        <f>IF(AND(M49=1,Tabuľka32[[#This Row],[Dosiahnutý štandardný výstup v čase predloženia ŽoNFP5]]&gt;=0),Tabuľka32[[#This Row],[Dosiahnutý štandardný výstup v čase predloženia ŽoNFP5]],0)</f>
        <v/>
      </c>
    </row>
    <row r="50" spans="1:14" ht="18" customHeight="1" x14ac:dyDescent="0.25">
      <c r="A50" s="156" t="s">
        <v>15</v>
      </c>
      <c r="B50" s="14" t="s">
        <v>53</v>
      </c>
      <c r="C50" s="157">
        <v>612</v>
      </c>
      <c r="D50" s="158" t="s">
        <v>347</v>
      </c>
      <c r="E50" s="159">
        <v>969</v>
      </c>
      <c r="F50" s="20"/>
      <c r="G5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0" s="60"/>
      <c r="I5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0" s="20"/>
      <c r="K5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0" s="46"/>
      <c r="N50" s="63">
        <f>IF(AND(M50=1,Tabuľka32[[#This Row],[Dosiahnutý štandardný výstup v čase predloženia ŽoNFP5]]&gt;=0),Tabuľka32[[#This Row],[Dosiahnutý štandardný výstup v čase predloženia ŽoNFP5]],0)</f>
        <v>0</v>
      </c>
    </row>
    <row r="51" spans="1:14" ht="18" customHeight="1" x14ac:dyDescent="0.25">
      <c r="A51" s="156" t="s">
        <v>15</v>
      </c>
      <c r="B51" s="14" t="s">
        <v>53</v>
      </c>
      <c r="C51" s="157">
        <v>201</v>
      </c>
      <c r="D51" s="158" t="s">
        <v>348</v>
      </c>
      <c r="E51" s="159">
        <v>969</v>
      </c>
      <c r="F51" s="20"/>
      <c r="G5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1" s="60"/>
      <c r="I5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1" s="20"/>
      <c r="K5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1" s="46"/>
      <c r="N51" s="63">
        <f>IF(AND(M51=1,Tabuľka32[[#This Row],[Dosiahnutý štandardný výstup v čase predloženia ŽoNFP5]]&gt;=0),Tabuľka32[[#This Row],[Dosiahnutý štandardný výstup v čase predloženia ŽoNFP5]],0)</f>
        <v>0</v>
      </c>
    </row>
    <row r="52" spans="1:14" ht="18" customHeight="1" x14ac:dyDescent="0.25">
      <c r="A52" s="156" t="s">
        <v>15</v>
      </c>
      <c r="B52" s="14" t="s">
        <v>53</v>
      </c>
      <c r="C52" s="157">
        <v>206</v>
      </c>
      <c r="D52" s="158" t="s">
        <v>349</v>
      </c>
      <c r="E52" s="159">
        <v>969</v>
      </c>
      <c r="F52" s="20"/>
      <c r="G5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2" s="60"/>
      <c r="I5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2" s="20"/>
      <c r="K5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2" s="46"/>
      <c r="N52" s="63">
        <f>IF(AND(M52=1,Tabuľka32[[#This Row],[Dosiahnutý štandardný výstup v čase predloženia ŽoNFP5]]&gt;=0),Tabuľka32[[#This Row],[Dosiahnutý štandardný výstup v čase predloženia ŽoNFP5]],0)</f>
        <v>0</v>
      </c>
    </row>
    <row r="53" spans="1:14" ht="18" customHeight="1" x14ac:dyDescent="0.25">
      <c r="A53" s="156" t="s">
        <v>16</v>
      </c>
      <c r="B53" s="14" t="s">
        <v>53</v>
      </c>
      <c r="C53" s="157">
        <v>202</v>
      </c>
      <c r="D53" s="158" t="s">
        <v>350</v>
      </c>
      <c r="E53" s="159">
        <v>774</v>
      </c>
      <c r="F53" s="20"/>
      <c r="G5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3" s="60"/>
      <c r="I5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3" s="20"/>
      <c r="K5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3" s="46"/>
      <c r="N53" s="63">
        <f>IF(AND(M53=1,Tabuľka32[[#This Row],[Dosiahnutý štandardný výstup v čase predloženia ŽoNFP5]]&gt;=0),Tabuľka32[[#This Row],[Dosiahnutý štandardný výstup v čase predloženia ŽoNFP5]],0)</f>
        <v>0</v>
      </c>
    </row>
    <row r="54" spans="1:14" ht="18" customHeight="1" x14ac:dyDescent="0.25">
      <c r="A54" s="156" t="s">
        <v>17</v>
      </c>
      <c r="B54" s="14" t="s">
        <v>53</v>
      </c>
      <c r="C54" s="157">
        <v>204</v>
      </c>
      <c r="D54" s="158" t="s">
        <v>351</v>
      </c>
      <c r="E54" s="159">
        <v>583</v>
      </c>
      <c r="F54" s="20"/>
      <c r="G5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4" s="60"/>
      <c r="I5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4" s="20"/>
      <c r="K5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4" s="46"/>
      <c r="M54" s="4">
        <v>1</v>
      </c>
      <c r="N54" s="63" t="str">
        <f>IF(AND(M54=1,Tabuľka32[[#This Row],[Dosiahnutý štandardný výstup v čase predloženia ŽoNFP5]]&gt;=0),Tabuľka32[[#This Row],[Dosiahnutý štandardný výstup v čase predloženia ŽoNFP5]],0)</f>
        <v/>
      </c>
    </row>
    <row r="55" spans="1:14" ht="18" customHeight="1" x14ac:dyDescent="0.25">
      <c r="A55" s="156" t="s">
        <v>18</v>
      </c>
      <c r="B55" s="14" t="s">
        <v>53</v>
      </c>
      <c r="C55" s="157">
        <v>402</v>
      </c>
      <c r="D55" s="158" t="s">
        <v>352</v>
      </c>
      <c r="E55" s="159">
        <v>416</v>
      </c>
      <c r="F55" s="20"/>
      <c r="G5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5" s="60"/>
      <c r="I5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5" s="20"/>
      <c r="K5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5" s="46"/>
      <c r="M55" s="4">
        <v>1</v>
      </c>
      <c r="N55" s="63" t="str">
        <f>IF(AND(M55=1,Tabuľka32[[#This Row],[Dosiahnutý štandardný výstup v čase predloženia ŽoNFP5]]&gt;=0),Tabuľka32[[#This Row],[Dosiahnutý štandardný výstup v čase predloženia ŽoNFP5]],0)</f>
        <v/>
      </c>
    </row>
    <row r="56" spans="1:14" ht="18" customHeight="1" x14ac:dyDescent="0.25">
      <c r="A56" s="156" t="s">
        <v>19</v>
      </c>
      <c r="B56" s="14" t="s">
        <v>53</v>
      </c>
      <c r="C56" s="157">
        <v>205</v>
      </c>
      <c r="D56" s="158" t="s">
        <v>246</v>
      </c>
      <c r="E56" s="159">
        <v>423</v>
      </c>
      <c r="F56" s="20"/>
      <c r="G5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6" s="60"/>
      <c r="I5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6" s="20"/>
      <c r="K5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6" s="46"/>
      <c r="M56" s="4">
        <v>1</v>
      </c>
      <c r="N56" s="63" t="str">
        <f>IF(AND(M56=1,Tabuľka32[[#This Row],[Dosiahnutý štandardný výstup v čase predloženia ŽoNFP5]]&gt;=0),Tabuľka32[[#This Row],[Dosiahnutý štandardný výstup v čase predloženia ŽoNFP5]],0)</f>
        <v/>
      </c>
    </row>
    <row r="57" spans="1:14" ht="18" customHeight="1" x14ac:dyDescent="0.25">
      <c r="A57" s="156" t="s">
        <v>19</v>
      </c>
      <c r="B57" s="14" t="s">
        <v>53</v>
      </c>
      <c r="C57" s="157">
        <v>609</v>
      </c>
      <c r="D57" s="158" t="s">
        <v>353</v>
      </c>
      <c r="E57" s="159">
        <v>423</v>
      </c>
      <c r="F57" s="20"/>
      <c r="G5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7" s="60"/>
      <c r="I5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7" s="20"/>
      <c r="K5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7" s="46"/>
      <c r="N57" s="63">
        <f>IF(AND(M57=1,Tabuľka32[[#This Row],[Dosiahnutý štandardný výstup v čase predloženia ŽoNFP5]]&gt;=0),Tabuľka32[[#This Row],[Dosiahnutý štandardný výstup v čase predloženia ŽoNFP5]],0)</f>
        <v>0</v>
      </c>
    </row>
    <row r="58" spans="1:14" ht="18" customHeight="1" x14ac:dyDescent="0.25">
      <c r="A58" s="156" t="s">
        <v>20</v>
      </c>
      <c r="B58" s="14" t="s">
        <v>53</v>
      </c>
      <c r="C58" s="157">
        <v>401</v>
      </c>
      <c r="D58" s="158" t="s">
        <v>354</v>
      </c>
      <c r="E58" s="159">
        <v>428</v>
      </c>
      <c r="F58" s="20"/>
      <c r="G5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8" s="60"/>
      <c r="I5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8" s="20"/>
      <c r="K5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8" s="46"/>
      <c r="M58" s="4">
        <v>1</v>
      </c>
      <c r="N58" s="63" t="str">
        <f>IF(AND(M58=1,Tabuľka32[[#This Row],[Dosiahnutý štandardný výstup v čase predloženia ŽoNFP5]]&gt;=0),Tabuľka32[[#This Row],[Dosiahnutý štandardný výstup v čase predloženia ŽoNFP5]],0)</f>
        <v/>
      </c>
    </row>
    <row r="59" spans="1:14" ht="18" customHeight="1" x14ac:dyDescent="0.25">
      <c r="A59" s="156" t="s">
        <v>21</v>
      </c>
      <c r="B59" s="14" t="s">
        <v>53</v>
      </c>
      <c r="C59" s="157">
        <v>722</v>
      </c>
      <c r="D59" s="158" t="s">
        <v>355</v>
      </c>
      <c r="E59" s="159">
        <v>1</v>
      </c>
      <c r="F59" s="20"/>
      <c r="G5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9" s="60"/>
      <c r="I5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9" s="20"/>
      <c r="K5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9" s="46"/>
      <c r="M59" s="4">
        <v>1</v>
      </c>
      <c r="N59" s="63" t="str">
        <f>IF(AND(M59=1,Tabuľka32[[#This Row],[Dosiahnutý štandardný výstup v čase predloženia ŽoNFP5]]&gt;=0),Tabuľka32[[#This Row],[Dosiahnutý štandardný výstup v čase predloženia ŽoNFP5]],0)</f>
        <v/>
      </c>
    </row>
    <row r="60" spans="1:14" ht="18" customHeight="1" x14ac:dyDescent="0.25">
      <c r="A60" s="156" t="s">
        <v>22</v>
      </c>
      <c r="B60" s="14" t="s">
        <v>53</v>
      </c>
      <c r="C60" s="157">
        <v>631</v>
      </c>
      <c r="D60" s="158" t="s">
        <v>247</v>
      </c>
      <c r="E60" s="159">
        <v>744</v>
      </c>
      <c r="F60" s="20"/>
      <c r="G6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0" s="60"/>
      <c r="I6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0" s="20"/>
      <c r="K6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0" s="46"/>
      <c r="M60" s="4">
        <v>1</v>
      </c>
      <c r="N60" s="63" t="str">
        <f>IF(AND(M60=1,Tabuľka32[[#This Row],[Dosiahnutý štandardný výstup v čase predloženia ŽoNFP5]]&gt;=0),Tabuľka32[[#This Row],[Dosiahnutý štandardný výstup v čase predloženia ŽoNFP5]],0)</f>
        <v/>
      </c>
    </row>
    <row r="61" spans="1:14" ht="18" customHeight="1" x14ac:dyDescent="0.25">
      <c r="A61" s="156" t="s">
        <v>22</v>
      </c>
      <c r="B61" s="14" t="s">
        <v>53</v>
      </c>
      <c r="C61" s="157">
        <v>644</v>
      </c>
      <c r="D61" s="158" t="s">
        <v>248</v>
      </c>
      <c r="E61" s="159">
        <v>744</v>
      </c>
      <c r="F61" s="20"/>
      <c r="G6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1" s="60"/>
      <c r="I6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1" s="20"/>
      <c r="K6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1" s="46"/>
      <c r="M61" s="4">
        <v>1</v>
      </c>
      <c r="N61" s="63" t="str">
        <f>IF(AND(M61=1,Tabuľka32[[#This Row],[Dosiahnutý štandardný výstup v čase predloženia ŽoNFP5]]&gt;=0),Tabuľka32[[#This Row],[Dosiahnutý štandardný výstup v čase predloženia ŽoNFP5]],0)</f>
        <v/>
      </c>
    </row>
    <row r="62" spans="1:14" ht="18" customHeight="1" x14ac:dyDescent="0.25">
      <c r="A62" s="156" t="s">
        <v>22</v>
      </c>
      <c r="B62" s="14" t="s">
        <v>53</v>
      </c>
      <c r="C62" s="157">
        <v>645</v>
      </c>
      <c r="D62" s="158" t="s">
        <v>249</v>
      </c>
      <c r="E62" s="159">
        <v>744</v>
      </c>
      <c r="F62" s="20"/>
      <c r="G6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2" s="60"/>
      <c r="I6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2" s="20"/>
      <c r="K6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2" s="46"/>
      <c r="M62" s="4">
        <v>1</v>
      </c>
      <c r="N62" s="63" t="str">
        <f>IF(AND(M62=1,Tabuľka32[[#This Row],[Dosiahnutý štandardný výstup v čase predloženia ŽoNFP5]]&gt;=0),Tabuľka32[[#This Row],[Dosiahnutý štandardný výstup v čase predloženia ŽoNFP5]],0)</f>
        <v/>
      </c>
    </row>
    <row r="63" spans="1:14" ht="18" customHeight="1" x14ac:dyDescent="0.25">
      <c r="A63" s="156" t="s">
        <v>22</v>
      </c>
      <c r="B63" s="14" t="s">
        <v>53</v>
      </c>
      <c r="C63" s="157">
        <v>646</v>
      </c>
      <c r="D63" s="158" t="s">
        <v>250</v>
      </c>
      <c r="E63" s="159">
        <v>744</v>
      </c>
      <c r="F63" s="20"/>
      <c r="G6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3" s="60"/>
      <c r="I6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3" s="20"/>
      <c r="K6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3" s="46"/>
      <c r="M63" s="4">
        <v>1</v>
      </c>
      <c r="N63" s="63" t="str">
        <f>IF(AND(M63=1,Tabuľka32[[#This Row],[Dosiahnutý štandardný výstup v čase predloženia ŽoNFP5]]&gt;=0),Tabuľka32[[#This Row],[Dosiahnutý štandardný výstup v čase predloženia ŽoNFP5]],0)</f>
        <v/>
      </c>
    </row>
    <row r="64" spans="1:14" ht="18" customHeight="1" x14ac:dyDescent="0.25">
      <c r="A64" s="156" t="s">
        <v>22</v>
      </c>
      <c r="B64" s="14" t="s">
        <v>53</v>
      </c>
      <c r="C64" s="157">
        <v>647</v>
      </c>
      <c r="D64" s="158" t="s">
        <v>251</v>
      </c>
      <c r="E64" s="159">
        <v>744</v>
      </c>
      <c r="F64" s="20"/>
      <c r="G6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4" s="60"/>
      <c r="I6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4" s="20"/>
      <c r="K6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4" s="46"/>
      <c r="M64" s="4">
        <v>1</v>
      </c>
      <c r="N64" s="63" t="str">
        <f>IF(AND(M64=1,Tabuľka32[[#This Row],[Dosiahnutý štandardný výstup v čase predloženia ŽoNFP5]]&gt;=0),Tabuľka32[[#This Row],[Dosiahnutý štandardný výstup v čase predloženia ŽoNFP5]],0)</f>
        <v/>
      </c>
    </row>
    <row r="65" spans="1:14" ht="18" customHeight="1" x14ac:dyDescent="0.25">
      <c r="A65" s="156" t="s">
        <v>22</v>
      </c>
      <c r="B65" s="14" t="s">
        <v>53</v>
      </c>
      <c r="C65" s="157">
        <v>648</v>
      </c>
      <c r="D65" s="158" t="s">
        <v>252</v>
      </c>
      <c r="E65" s="159">
        <v>744</v>
      </c>
      <c r="F65" s="20"/>
      <c r="G6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5" s="60"/>
      <c r="I6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5" s="20"/>
      <c r="K6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5" s="46"/>
      <c r="M65" s="4">
        <v>1</v>
      </c>
      <c r="N65" s="63" t="str">
        <f>IF(AND(M65=1,Tabuľka32[[#This Row],[Dosiahnutý štandardný výstup v čase predloženia ŽoNFP5]]&gt;=0),Tabuľka32[[#This Row],[Dosiahnutý štandardný výstup v čase predloženia ŽoNFP5]],0)</f>
        <v/>
      </c>
    </row>
    <row r="66" spans="1:14" ht="18" customHeight="1" x14ac:dyDescent="0.25">
      <c r="A66" s="156" t="s">
        <v>22</v>
      </c>
      <c r="B66" s="14" t="s">
        <v>53</v>
      </c>
      <c r="C66" s="157">
        <v>677</v>
      </c>
      <c r="D66" s="158" t="s">
        <v>253</v>
      </c>
      <c r="E66" s="159">
        <v>744</v>
      </c>
      <c r="F66" s="20"/>
      <c r="G6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6" s="60"/>
      <c r="I6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6" s="20"/>
      <c r="K6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6" s="46"/>
      <c r="N66" s="63">
        <f>IF(AND(M66=1,Tabuľka32[[#This Row],[Dosiahnutý štandardný výstup v čase predloženia ŽoNFP5]]&gt;=0),Tabuľka32[[#This Row],[Dosiahnutý štandardný výstup v čase predloženia ŽoNFP5]],0)</f>
        <v>0</v>
      </c>
    </row>
    <row r="67" spans="1:14" ht="18" customHeight="1" x14ac:dyDescent="0.25">
      <c r="A67" s="156" t="s">
        <v>22</v>
      </c>
      <c r="B67" s="14" t="s">
        <v>53</v>
      </c>
      <c r="C67" s="157">
        <v>649</v>
      </c>
      <c r="D67" s="158" t="s">
        <v>254</v>
      </c>
      <c r="E67" s="159">
        <v>744</v>
      </c>
      <c r="F67" s="20"/>
      <c r="G6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7" s="60"/>
      <c r="I6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7" s="20"/>
      <c r="K6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7" s="46"/>
      <c r="M67" s="4">
        <v>1</v>
      </c>
      <c r="N67" s="63" t="str">
        <f>IF(AND(M67=1,Tabuľka32[[#This Row],[Dosiahnutý štandardný výstup v čase predloženia ŽoNFP5]]&gt;=0),Tabuľka32[[#This Row],[Dosiahnutý štandardný výstup v čase predloženia ŽoNFP5]],0)</f>
        <v/>
      </c>
    </row>
    <row r="68" spans="1:14" ht="18" customHeight="1" x14ac:dyDescent="0.25">
      <c r="A68" s="156" t="s">
        <v>22</v>
      </c>
      <c r="B68" s="14" t="s">
        <v>53</v>
      </c>
      <c r="C68" s="157">
        <v>650</v>
      </c>
      <c r="D68" s="158" t="s">
        <v>255</v>
      </c>
      <c r="E68" s="159">
        <v>744</v>
      </c>
      <c r="F68" s="20"/>
      <c r="G6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8" s="60"/>
      <c r="I6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8" s="20"/>
      <c r="K6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8" s="46"/>
      <c r="M68" s="4">
        <v>1</v>
      </c>
      <c r="N68" s="63" t="str">
        <f>IF(AND(M68=1,Tabuľka32[[#This Row],[Dosiahnutý štandardný výstup v čase predloženia ŽoNFP5]]&gt;=0),Tabuľka32[[#This Row],[Dosiahnutý štandardný výstup v čase predloženia ŽoNFP5]],0)</f>
        <v/>
      </c>
    </row>
    <row r="69" spans="1:14" ht="18" customHeight="1" x14ac:dyDescent="0.25">
      <c r="A69" s="156" t="s">
        <v>22</v>
      </c>
      <c r="B69" s="14" t="s">
        <v>53</v>
      </c>
      <c r="C69" s="157">
        <v>819</v>
      </c>
      <c r="D69" s="158" t="s">
        <v>256</v>
      </c>
      <c r="E69" s="159">
        <v>744</v>
      </c>
      <c r="F69" s="20"/>
      <c r="G6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9" s="60"/>
      <c r="I6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9" s="20"/>
      <c r="K6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9" s="46"/>
      <c r="M69" s="4">
        <v>1</v>
      </c>
      <c r="N69" s="63" t="str">
        <f>IF(AND(M69=1,Tabuľka32[[#This Row],[Dosiahnutý štandardný výstup v čase predloženia ŽoNFP5]]&gt;=0),Tabuľka32[[#This Row],[Dosiahnutý štandardný výstup v čase predloženia ŽoNFP5]],0)</f>
        <v/>
      </c>
    </row>
    <row r="70" spans="1:14" ht="18" customHeight="1" x14ac:dyDescent="0.25">
      <c r="A70" s="156" t="s">
        <v>22</v>
      </c>
      <c r="B70" s="14" t="s">
        <v>53</v>
      </c>
      <c r="C70" s="157">
        <v>675</v>
      </c>
      <c r="D70" s="158" t="s">
        <v>356</v>
      </c>
      <c r="E70" s="159">
        <v>744</v>
      </c>
      <c r="F70" s="20"/>
      <c r="G7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0" s="60"/>
      <c r="I7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0" s="20"/>
      <c r="K7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0" s="46"/>
      <c r="M70" s="4">
        <v>1</v>
      </c>
      <c r="N70" s="63" t="str">
        <f>IF(AND(M70=1,Tabuľka32[[#This Row],[Dosiahnutý štandardný výstup v čase predloženia ŽoNFP5]]&gt;=0),Tabuľka32[[#This Row],[Dosiahnutý štandardný výstup v čase predloženia ŽoNFP5]],0)</f>
        <v/>
      </c>
    </row>
    <row r="71" spans="1:14" ht="18" customHeight="1" x14ac:dyDescent="0.25">
      <c r="A71" s="156" t="s">
        <v>22</v>
      </c>
      <c r="B71" s="14" t="s">
        <v>53</v>
      </c>
      <c r="C71" s="157">
        <v>674</v>
      </c>
      <c r="D71" s="158" t="s">
        <v>257</v>
      </c>
      <c r="E71" s="159">
        <v>744</v>
      </c>
      <c r="F71" s="20"/>
      <c r="G7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1" s="60"/>
      <c r="I7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1" s="20"/>
      <c r="K7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1" s="46"/>
      <c r="M71" s="4">
        <v>1</v>
      </c>
      <c r="N71" s="63" t="str">
        <f>IF(AND(M71=1,Tabuľka32[[#This Row],[Dosiahnutý štandardný výstup v čase predloženia ŽoNFP5]]&gt;=0),Tabuľka32[[#This Row],[Dosiahnutý štandardný výstup v čase predloženia ŽoNFP5]],0)</f>
        <v/>
      </c>
    </row>
    <row r="72" spans="1:14" ht="18" customHeight="1" x14ac:dyDescent="0.25">
      <c r="A72" s="156" t="s">
        <v>22</v>
      </c>
      <c r="B72" s="14" t="s">
        <v>53</v>
      </c>
      <c r="C72" s="157">
        <v>821</v>
      </c>
      <c r="D72" s="158" t="s">
        <v>258</v>
      </c>
      <c r="E72" s="159">
        <v>744</v>
      </c>
      <c r="F72" s="20"/>
      <c r="G7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2" s="60"/>
      <c r="I7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2" s="20"/>
      <c r="K7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2" s="46"/>
      <c r="M72" s="4">
        <v>1</v>
      </c>
      <c r="N72" s="63" t="str">
        <f>IF(AND(M72=1,Tabuľka32[[#This Row],[Dosiahnutý štandardný výstup v čase predloženia ŽoNFP5]]&gt;=0),Tabuľka32[[#This Row],[Dosiahnutý štandardný výstup v čase predloženia ŽoNFP5]],0)</f>
        <v/>
      </c>
    </row>
    <row r="73" spans="1:14" ht="18" customHeight="1" x14ac:dyDescent="0.25">
      <c r="A73" s="156" t="s">
        <v>22</v>
      </c>
      <c r="B73" s="14" t="s">
        <v>53</v>
      </c>
      <c r="C73" s="157">
        <v>671</v>
      </c>
      <c r="D73" s="158" t="s">
        <v>357</v>
      </c>
      <c r="E73" s="159">
        <v>744</v>
      </c>
      <c r="F73" s="20"/>
      <c r="G7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3" s="60"/>
      <c r="I7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3" s="20"/>
      <c r="K7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3" s="46"/>
      <c r="M73" s="4">
        <v>1</v>
      </c>
      <c r="N73" s="63" t="str">
        <f>IF(AND(M73=1,Tabuľka32[[#This Row],[Dosiahnutý štandardný výstup v čase predloženia ŽoNFP5]]&gt;=0),Tabuľka32[[#This Row],[Dosiahnutý štandardný výstup v čase predloženia ŽoNFP5]],0)</f>
        <v/>
      </c>
    </row>
    <row r="74" spans="1:14" ht="18" customHeight="1" x14ac:dyDescent="0.25">
      <c r="A74" s="156" t="s">
        <v>22</v>
      </c>
      <c r="B74" s="14" t="s">
        <v>53</v>
      </c>
      <c r="C74" s="157">
        <v>658</v>
      </c>
      <c r="D74" s="158" t="s">
        <v>358</v>
      </c>
      <c r="E74" s="159">
        <v>744</v>
      </c>
      <c r="F74" s="20"/>
      <c r="G7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4" s="60"/>
      <c r="I7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4" s="20"/>
      <c r="K7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4" s="46"/>
      <c r="N74" s="63">
        <f>IF(AND(M74=1,Tabuľka32[[#This Row],[Dosiahnutý štandardný výstup v čase predloženia ŽoNFP5]]&gt;=0),Tabuľka32[[#This Row],[Dosiahnutý štandardný výstup v čase predloženia ŽoNFP5]],0)</f>
        <v>0</v>
      </c>
    </row>
    <row r="75" spans="1:14" ht="18" customHeight="1" x14ac:dyDescent="0.25">
      <c r="A75" s="156" t="s">
        <v>22</v>
      </c>
      <c r="B75" s="14" t="s">
        <v>53</v>
      </c>
      <c r="C75" s="157">
        <v>620</v>
      </c>
      <c r="D75" s="158" t="s">
        <v>359</v>
      </c>
      <c r="E75" s="159">
        <v>744</v>
      </c>
      <c r="F75" s="20"/>
      <c r="G7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5" s="60"/>
      <c r="I7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5" s="20"/>
      <c r="K7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5" s="46"/>
      <c r="M75" s="4">
        <v>1</v>
      </c>
      <c r="N75" s="63" t="str">
        <f>IF(AND(M75=1,Tabuľka32[[#This Row],[Dosiahnutý štandardný výstup v čase predloženia ŽoNFP5]]&gt;=0),Tabuľka32[[#This Row],[Dosiahnutý štandardný výstup v čase predloženia ŽoNFP5]],0)</f>
        <v/>
      </c>
    </row>
    <row r="76" spans="1:14" ht="18" customHeight="1" x14ac:dyDescent="0.25">
      <c r="A76" s="156" t="s">
        <v>22</v>
      </c>
      <c r="B76" s="14" t="s">
        <v>53</v>
      </c>
      <c r="C76" s="157">
        <v>619</v>
      </c>
      <c r="D76" s="158" t="s">
        <v>259</v>
      </c>
      <c r="E76" s="159">
        <v>744</v>
      </c>
      <c r="F76" s="20"/>
      <c r="G7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6" s="60"/>
      <c r="I7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6" s="20"/>
      <c r="K7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6" s="46"/>
      <c r="M76" s="4">
        <v>1</v>
      </c>
      <c r="N76" s="63" t="str">
        <f>IF(AND(M76=1,Tabuľka32[[#This Row],[Dosiahnutý štandardný výstup v čase predloženia ŽoNFP5]]&gt;=0),Tabuľka32[[#This Row],[Dosiahnutý štandardný výstup v čase predloženia ŽoNFP5]],0)</f>
        <v/>
      </c>
    </row>
    <row r="77" spans="1:14" ht="18" customHeight="1" x14ac:dyDescent="0.25">
      <c r="A77" s="156" t="s">
        <v>22</v>
      </c>
      <c r="B77" s="14" t="s">
        <v>53</v>
      </c>
      <c r="C77" s="157">
        <v>621</v>
      </c>
      <c r="D77" s="158" t="s">
        <v>360</v>
      </c>
      <c r="E77" s="159">
        <v>744</v>
      </c>
      <c r="F77" s="20"/>
      <c r="G7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7" s="60"/>
      <c r="I7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7" s="20"/>
      <c r="K7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7" s="46"/>
      <c r="M77" s="4">
        <v>1</v>
      </c>
      <c r="N77" s="63" t="str">
        <f>IF(AND(M77=1,Tabuľka32[[#This Row],[Dosiahnutý štandardný výstup v čase predloženia ŽoNFP5]]&gt;=0),Tabuľka32[[#This Row],[Dosiahnutý štandardný výstup v čase predloženia ŽoNFP5]],0)</f>
        <v/>
      </c>
    </row>
    <row r="78" spans="1:14" ht="18" customHeight="1" x14ac:dyDescent="0.25">
      <c r="A78" s="156" t="s">
        <v>22</v>
      </c>
      <c r="B78" s="14" t="s">
        <v>53</v>
      </c>
      <c r="C78" s="157">
        <v>678</v>
      </c>
      <c r="D78" s="158" t="s">
        <v>361</v>
      </c>
      <c r="E78" s="159">
        <v>744</v>
      </c>
      <c r="F78" s="20"/>
      <c r="G7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8" s="60"/>
      <c r="I7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8" s="20"/>
      <c r="K7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8" s="46"/>
      <c r="N78" s="63">
        <f>IF(AND(M78=1,Tabuľka32[[#This Row],[Dosiahnutý štandardný výstup v čase predloženia ŽoNFP5]]&gt;=0),Tabuľka32[[#This Row],[Dosiahnutý štandardný výstup v čase predloženia ŽoNFP5]],0)</f>
        <v>0</v>
      </c>
    </row>
    <row r="79" spans="1:14" ht="18" customHeight="1" x14ac:dyDescent="0.25">
      <c r="A79" s="156" t="s">
        <v>22</v>
      </c>
      <c r="B79" s="14" t="s">
        <v>53</v>
      </c>
      <c r="C79" s="157">
        <v>803</v>
      </c>
      <c r="D79" s="158" t="s">
        <v>288</v>
      </c>
      <c r="E79" s="159">
        <v>744</v>
      </c>
      <c r="F79" s="20"/>
      <c r="G7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9" s="60"/>
      <c r="I7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9" s="20"/>
      <c r="K7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9" s="46"/>
      <c r="M79" s="4">
        <v>1</v>
      </c>
      <c r="N79" s="63" t="str">
        <f>IF(AND(M79=1,Tabuľka32[[#This Row],[Dosiahnutý štandardný výstup v čase predloženia ŽoNFP5]]&gt;=0),Tabuľka32[[#This Row],[Dosiahnutý štandardný výstup v čase predloženia ŽoNFP5]],0)</f>
        <v/>
      </c>
    </row>
    <row r="80" spans="1:14" ht="18" customHeight="1" x14ac:dyDescent="0.25">
      <c r="A80" s="156" t="s">
        <v>22</v>
      </c>
      <c r="B80" s="14" t="s">
        <v>53</v>
      </c>
      <c r="C80" s="157">
        <v>625</v>
      </c>
      <c r="D80" s="158" t="s">
        <v>260</v>
      </c>
      <c r="E80" s="159">
        <v>744</v>
      </c>
      <c r="F80" s="20"/>
      <c r="G8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0" s="60"/>
      <c r="I8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0" s="20"/>
      <c r="K8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0" s="46"/>
      <c r="M80" s="4">
        <v>1</v>
      </c>
      <c r="N80" s="63" t="str">
        <f>IF(AND(M80=1,Tabuľka32[[#This Row],[Dosiahnutý štandardný výstup v čase predloženia ŽoNFP5]]&gt;=0),Tabuľka32[[#This Row],[Dosiahnutý štandardný výstup v čase predloženia ŽoNFP5]],0)</f>
        <v/>
      </c>
    </row>
    <row r="81" spans="1:14" ht="18" customHeight="1" x14ac:dyDescent="0.25">
      <c r="A81" s="156" t="s">
        <v>23</v>
      </c>
      <c r="B81" s="14" t="s">
        <v>53</v>
      </c>
      <c r="C81" s="157">
        <v>670</v>
      </c>
      <c r="D81" s="161" t="s">
        <v>362</v>
      </c>
      <c r="E81" s="159">
        <v>744</v>
      </c>
      <c r="F81" s="20"/>
      <c r="G8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1" s="60"/>
      <c r="I8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1" s="20"/>
      <c r="K8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1" s="46"/>
      <c r="N81" s="63">
        <f>IF(AND(M81=1,Tabuľka32[[#This Row],[Dosiahnutý štandardný výstup v čase predloženia ŽoNFP5]]&gt;=0),Tabuľka32[[#This Row],[Dosiahnutý štandardný výstup v čase predloženia ŽoNFP5]],0)</f>
        <v>0</v>
      </c>
    </row>
    <row r="82" spans="1:14" ht="18" customHeight="1" x14ac:dyDescent="0.25">
      <c r="A82" s="156" t="s">
        <v>23</v>
      </c>
      <c r="B82" s="14" t="s">
        <v>53</v>
      </c>
      <c r="C82" s="157">
        <v>668</v>
      </c>
      <c r="D82" s="158" t="s">
        <v>363</v>
      </c>
      <c r="E82" s="159">
        <v>744</v>
      </c>
      <c r="F82" s="20"/>
      <c r="G8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2" s="60"/>
      <c r="I8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2" s="20"/>
      <c r="K8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2" s="46"/>
      <c r="N82" s="63">
        <f>IF(AND(M82=1,Tabuľka32[[#This Row],[Dosiahnutý štandardný výstup v čase predloženia ŽoNFP5]]&gt;=0),Tabuľka32[[#This Row],[Dosiahnutý štandardný výstup v čase predloženia ŽoNFP5]],0)</f>
        <v>0</v>
      </c>
    </row>
    <row r="83" spans="1:14" ht="18" customHeight="1" x14ac:dyDescent="0.25">
      <c r="A83" s="156" t="s">
        <v>23</v>
      </c>
      <c r="B83" s="14" t="s">
        <v>53</v>
      </c>
      <c r="C83" s="157">
        <v>505</v>
      </c>
      <c r="D83" s="158" t="s">
        <v>364</v>
      </c>
      <c r="E83" s="159">
        <v>744</v>
      </c>
      <c r="F83" s="20"/>
      <c r="G8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3" s="60"/>
      <c r="I8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3" s="20"/>
      <c r="K8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3" s="46"/>
      <c r="N83" s="63">
        <f>IF(AND(M83=1,Tabuľka32[[#This Row],[Dosiahnutý štandardný výstup v čase predloženia ŽoNFP5]]&gt;=0),Tabuľka32[[#This Row],[Dosiahnutý štandardný výstup v čase predloženia ŽoNFP5]],0)</f>
        <v>0</v>
      </c>
    </row>
    <row r="84" spans="1:14" ht="18" customHeight="1" x14ac:dyDescent="0.25">
      <c r="A84" s="156" t="s">
        <v>365</v>
      </c>
      <c r="B84" s="14" t="s">
        <v>53</v>
      </c>
      <c r="C84" s="157">
        <v>627</v>
      </c>
      <c r="D84" s="158" t="s">
        <v>261</v>
      </c>
      <c r="E84" s="159">
        <v>2137</v>
      </c>
      <c r="F84" s="20"/>
      <c r="G8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4" s="60"/>
      <c r="I8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4" s="20"/>
      <c r="K8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4" s="46"/>
      <c r="N84" s="63">
        <f>IF(AND(M84=1,Tabuľka32[[#This Row],[Dosiahnutý štandardný výstup v čase predloženia ŽoNFP5]]&gt;=0),Tabuľka32[[#This Row],[Dosiahnutý štandardný výstup v čase predloženia ŽoNFP5]],0)</f>
        <v>0</v>
      </c>
    </row>
    <row r="85" spans="1:14" ht="18" customHeight="1" x14ac:dyDescent="0.25">
      <c r="A85" s="156" t="s">
        <v>365</v>
      </c>
      <c r="B85" s="14" t="s">
        <v>53</v>
      </c>
      <c r="C85" s="157">
        <v>626</v>
      </c>
      <c r="D85" s="158" t="s">
        <v>262</v>
      </c>
      <c r="E85" s="159">
        <v>2137</v>
      </c>
      <c r="F85" s="20"/>
      <c r="G8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5" s="60"/>
      <c r="I8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5" s="20"/>
      <c r="K8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5" s="46"/>
      <c r="N85" s="63">
        <f>IF(AND(M85=1,Tabuľka32[[#This Row],[Dosiahnutý štandardný výstup v čase predloženia ŽoNFP5]]&gt;=0),Tabuľka32[[#This Row],[Dosiahnutý štandardný výstup v čase predloženia ŽoNFP5]],0)</f>
        <v>0</v>
      </c>
    </row>
    <row r="86" spans="1:14" ht="18" customHeight="1" x14ac:dyDescent="0.25">
      <c r="A86" s="156" t="s">
        <v>365</v>
      </c>
      <c r="B86" s="14" t="s">
        <v>53</v>
      </c>
      <c r="C86" s="157">
        <v>712</v>
      </c>
      <c r="D86" s="158" t="s">
        <v>263</v>
      </c>
      <c r="E86" s="159">
        <v>2137</v>
      </c>
      <c r="F86" s="20"/>
      <c r="G8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6" s="60"/>
      <c r="I8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6" s="20"/>
      <c r="K8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6" s="46"/>
      <c r="M86" s="4">
        <v>1</v>
      </c>
      <c r="N86" s="63" t="str">
        <f>IF(AND(M86=1,Tabuľka32[[#This Row],[Dosiahnutý štandardný výstup v čase predloženia ŽoNFP5]]&gt;=0),Tabuľka32[[#This Row],[Dosiahnutý štandardný výstup v čase predloženia ŽoNFP5]],0)</f>
        <v/>
      </c>
    </row>
    <row r="87" spans="1:14" ht="18" customHeight="1" x14ac:dyDescent="0.25">
      <c r="A87" s="156" t="s">
        <v>365</v>
      </c>
      <c r="B87" s="14" t="s">
        <v>53</v>
      </c>
      <c r="C87" s="157">
        <v>818</v>
      </c>
      <c r="D87" s="158" t="s">
        <v>264</v>
      </c>
      <c r="E87" s="159">
        <v>2137</v>
      </c>
      <c r="F87" s="20"/>
      <c r="G8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7" s="60"/>
      <c r="I8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7" s="20"/>
      <c r="K8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7" s="46"/>
      <c r="M87" s="4">
        <v>1</v>
      </c>
      <c r="N87" s="63" t="str">
        <f>IF(AND(M87=1,Tabuľka32[[#This Row],[Dosiahnutý štandardný výstup v čase predloženia ŽoNFP5]]&gt;=0),Tabuľka32[[#This Row],[Dosiahnutý štandardný výstup v čase predloženia ŽoNFP5]],0)</f>
        <v/>
      </c>
    </row>
    <row r="88" spans="1:14" ht="18" customHeight="1" x14ac:dyDescent="0.25">
      <c r="A88" s="156" t="s">
        <v>365</v>
      </c>
      <c r="B88" s="14" t="s">
        <v>53</v>
      </c>
      <c r="C88" s="157">
        <v>703</v>
      </c>
      <c r="D88" s="158" t="s">
        <v>265</v>
      </c>
      <c r="E88" s="159">
        <v>2137</v>
      </c>
      <c r="F88" s="20"/>
      <c r="G8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8" s="60"/>
      <c r="I8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8" s="20"/>
      <c r="K8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8" s="46"/>
      <c r="M88" s="4">
        <v>1</v>
      </c>
      <c r="N88" s="63" t="str">
        <f>IF(AND(M88=1,Tabuľka32[[#This Row],[Dosiahnutý štandardný výstup v čase predloženia ŽoNFP5]]&gt;=0),Tabuľka32[[#This Row],[Dosiahnutý štandardný výstup v čase predloženia ŽoNFP5]],0)</f>
        <v/>
      </c>
    </row>
    <row r="89" spans="1:14" ht="18" customHeight="1" x14ac:dyDescent="0.25">
      <c r="A89" s="156" t="s">
        <v>365</v>
      </c>
      <c r="B89" s="14" t="s">
        <v>53</v>
      </c>
      <c r="C89" s="157">
        <v>731</v>
      </c>
      <c r="D89" s="158" t="s">
        <v>269</v>
      </c>
      <c r="E89" s="159">
        <v>2137</v>
      </c>
      <c r="F89" s="20"/>
      <c r="G8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9" s="60"/>
      <c r="I8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9" s="20"/>
      <c r="K8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9" s="46"/>
      <c r="M89" s="4">
        <v>1</v>
      </c>
      <c r="N89" s="63" t="str">
        <f>IF(AND(M89=1,Tabuľka32[[#This Row],[Dosiahnutý štandardný výstup v čase predloženia ŽoNFP5]]&gt;=0),Tabuľka32[[#This Row],[Dosiahnutý štandardný výstup v čase predloženia ŽoNFP5]],0)</f>
        <v/>
      </c>
    </row>
    <row r="90" spans="1:14" ht="18" customHeight="1" x14ac:dyDescent="0.25">
      <c r="A90" s="156" t="s">
        <v>365</v>
      </c>
      <c r="B90" s="14" t="s">
        <v>53</v>
      </c>
      <c r="C90" s="157">
        <v>704</v>
      </c>
      <c r="D90" s="158" t="s">
        <v>266</v>
      </c>
      <c r="E90" s="159">
        <v>2137</v>
      </c>
      <c r="F90" s="20"/>
      <c r="G9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0" s="60"/>
      <c r="I9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0" s="20"/>
      <c r="K9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0" s="46"/>
      <c r="M90" s="4">
        <v>1</v>
      </c>
      <c r="N90" s="63" t="str">
        <f>IF(AND(M90=1,Tabuľka32[[#This Row],[Dosiahnutý štandardný výstup v čase predloženia ŽoNFP5]]&gt;=0),Tabuľka32[[#This Row],[Dosiahnutý štandardný výstup v čase predloženia ŽoNFP5]],0)</f>
        <v/>
      </c>
    </row>
    <row r="91" spans="1:14" ht="18" customHeight="1" x14ac:dyDescent="0.25">
      <c r="A91" s="156" t="s">
        <v>365</v>
      </c>
      <c r="B91" s="14" t="s">
        <v>53</v>
      </c>
      <c r="C91" s="157">
        <v>732</v>
      </c>
      <c r="D91" s="158" t="s">
        <v>270</v>
      </c>
      <c r="E91" s="159">
        <v>2137</v>
      </c>
      <c r="F91" s="20"/>
      <c r="G9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1" s="60"/>
      <c r="I9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1" s="20"/>
      <c r="K9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1" s="46"/>
      <c r="M91" s="4">
        <v>1</v>
      </c>
      <c r="N91" s="63" t="str">
        <f>IF(AND(M91=1,Tabuľka32[[#This Row],[Dosiahnutý štandardný výstup v čase predloženia ŽoNFP5]]&gt;=0),Tabuľka32[[#This Row],[Dosiahnutý štandardný výstup v čase predloženia ŽoNFP5]],0)</f>
        <v/>
      </c>
    </row>
    <row r="92" spans="1:14" ht="18" customHeight="1" x14ac:dyDescent="0.25">
      <c r="A92" s="156" t="s">
        <v>365</v>
      </c>
      <c r="B92" s="14" t="s">
        <v>53</v>
      </c>
      <c r="C92" s="157">
        <v>705</v>
      </c>
      <c r="D92" s="158" t="s">
        <v>267</v>
      </c>
      <c r="E92" s="159">
        <v>2137</v>
      </c>
      <c r="F92" s="20"/>
      <c r="G9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2" s="60"/>
      <c r="I9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2" s="20"/>
      <c r="K9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2" s="46"/>
      <c r="M92" s="4">
        <v>1</v>
      </c>
      <c r="N92" s="63" t="str">
        <f>IF(AND(M92=1,Tabuľka32[[#This Row],[Dosiahnutý štandardný výstup v čase predloženia ŽoNFP5]]&gt;=0),Tabuľka32[[#This Row],[Dosiahnutý štandardný výstup v čase predloženia ŽoNFP5]],0)</f>
        <v/>
      </c>
    </row>
    <row r="93" spans="1:14" ht="18" customHeight="1" x14ac:dyDescent="0.25">
      <c r="A93" s="156" t="s">
        <v>365</v>
      </c>
      <c r="B93" s="14" t="s">
        <v>53</v>
      </c>
      <c r="C93" s="157">
        <v>733</v>
      </c>
      <c r="D93" s="158" t="s">
        <v>271</v>
      </c>
      <c r="E93" s="159">
        <v>2137</v>
      </c>
      <c r="F93" s="20"/>
      <c r="G9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3" s="60"/>
      <c r="I9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3" s="20"/>
      <c r="K9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3" s="46"/>
      <c r="M93" s="4">
        <v>1</v>
      </c>
      <c r="N93" s="63" t="str">
        <f>IF(AND(M93=1,Tabuľka32[[#This Row],[Dosiahnutý štandardný výstup v čase predloženia ŽoNFP5]]&gt;=0),Tabuľka32[[#This Row],[Dosiahnutý štandardný výstup v čase predloženia ŽoNFP5]],0)</f>
        <v/>
      </c>
    </row>
    <row r="94" spans="1:14" ht="18" customHeight="1" x14ac:dyDescent="0.25">
      <c r="A94" s="156" t="s">
        <v>365</v>
      </c>
      <c r="B94" s="14" t="s">
        <v>53</v>
      </c>
      <c r="C94" s="157">
        <v>706</v>
      </c>
      <c r="D94" s="158" t="s">
        <v>268</v>
      </c>
      <c r="E94" s="159">
        <v>2137</v>
      </c>
      <c r="F94" s="20"/>
      <c r="G9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4" s="60"/>
      <c r="I9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4" s="20"/>
      <c r="K9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4" s="46"/>
      <c r="M94" s="4">
        <v>1</v>
      </c>
      <c r="N94" s="63" t="str">
        <f>IF(AND(M94=1,Tabuľka32[[#This Row],[Dosiahnutý štandardný výstup v čase predloženia ŽoNFP5]]&gt;=0),Tabuľka32[[#This Row],[Dosiahnutý štandardný výstup v čase predloženia ŽoNFP5]],0)</f>
        <v/>
      </c>
    </row>
    <row r="95" spans="1:14" ht="18" customHeight="1" x14ac:dyDescent="0.25">
      <c r="A95" s="156" t="s">
        <v>365</v>
      </c>
      <c r="B95" s="14" t="s">
        <v>53</v>
      </c>
      <c r="C95" s="157">
        <v>734</v>
      </c>
      <c r="D95" s="158" t="s">
        <v>272</v>
      </c>
      <c r="E95" s="159">
        <v>2137</v>
      </c>
      <c r="F95" s="20"/>
      <c r="G9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5" s="60"/>
      <c r="I9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5" s="20"/>
      <c r="K9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5" s="46"/>
      <c r="M95" s="4">
        <v>1</v>
      </c>
      <c r="N95" s="63" t="str">
        <f>IF(AND(M95=1,Tabuľka32[[#This Row],[Dosiahnutý štandardný výstup v čase predloženia ŽoNFP5]]&gt;=0),Tabuľka32[[#This Row],[Dosiahnutý štandardný výstup v čase predloženia ŽoNFP5]],0)</f>
        <v/>
      </c>
    </row>
    <row r="96" spans="1:14" ht="18" customHeight="1" x14ac:dyDescent="0.25">
      <c r="A96" s="156" t="s">
        <v>365</v>
      </c>
      <c r="B96" s="14" t="s">
        <v>53</v>
      </c>
      <c r="C96" s="157">
        <v>715</v>
      </c>
      <c r="D96" s="158" t="s">
        <v>225</v>
      </c>
      <c r="E96" s="159">
        <v>2137</v>
      </c>
      <c r="F96" s="20"/>
      <c r="G9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6" s="60"/>
      <c r="I9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6" s="20"/>
      <c r="K9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6" s="46"/>
      <c r="M96" s="4">
        <v>1</v>
      </c>
      <c r="N96" s="63" t="str">
        <f>IF(AND(M96=1,Tabuľka32[[#This Row],[Dosiahnutý štandardný výstup v čase predloženia ŽoNFP5]]&gt;=0),Tabuľka32[[#This Row],[Dosiahnutý štandardný výstup v čase predloženia ŽoNFP5]],0)</f>
        <v/>
      </c>
    </row>
    <row r="97" spans="1:14" ht="18" customHeight="1" x14ac:dyDescent="0.25">
      <c r="A97" s="156" t="s">
        <v>365</v>
      </c>
      <c r="B97" s="14" t="s">
        <v>53</v>
      </c>
      <c r="C97" s="157">
        <v>808</v>
      </c>
      <c r="D97" s="158" t="s">
        <v>226</v>
      </c>
      <c r="E97" s="159">
        <v>2137</v>
      </c>
      <c r="F97" s="20"/>
      <c r="G9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7" s="60"/>
      <c r="I9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7" s="20"/>
      <c r="K9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7" s="46"/>
      <c r="M97" s="4">
        <v>1</v>
      </c>
      <c r="N97" s="63" t="str">
        <f>IF(AND(M97=1,Tabuľka32[[#This Row],[Dosiahnutý štandardný výstup v čase predloženia ŽoNFP5]]&gt;=0),Tabuľka32[[#This Row],[Dosiahnutý štandardný výstup v čase predloženia ŽoNFP5]],0)</f>
        <v/>
      </c>
    </row>
    <row r="98" spans="1:14" ht="18" customHeight="1" x14ac:dyDescent="0.25">
      <c r="A98" s="156" t="s">
        <v>365</v>
      </c>
      <c r="B98" s="14" t="s">
        <v>53</v>
      </c>
      <c r="C98" s="157">
        <v>727</v>
      </c>
      <c r="D98" s="158" t="s">
        <v>273</v>
      </c>
      <c r="E98" s="159">
        <v>2137</v>
      </c>
      <c r="F98" s="20"/>
      <c r="G9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8" s="60"/>
      <c r="I9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8" s="20"/>
      <c r="K9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8" s="46"/>
      <c r="M98" s="4">
        <v>1</v>
      </c>
      <c r="N98" s="63" t="str">
        <f>IF(AND(M98=1,Tabuľka32[[#This Row],[Dosiahnutý štandardný výstup v čase predloženia ŽoNFP5]]&gt;=0),Tabuľka32[[#This Row],[Dosiahnutý štandardný výstup v čase predloženia ŽoNFP5]],0)</f>
        <v/>
      </c>
    </row>
    <row r="99" spans="1:14" ht="18" customHeight="1" x14ac:dyDescent="0.25">
      <c r="A99" s="156" t="s">
        <v>365</v>
      </c>
      <c r="B99" s="14" t="s">
        <v>53</v>
      </c>
      <c r="C99" s="157">
        <v>728</v>
      </c>
      <c r="D99" s="158" t="s">
        <v>274</v>
      </c>
      <c r="E99" s="159">
        <v>2137</v>
      </c>
      <c r="F99" s="20"/>
      <c r="G9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9" s="60"/>
      <c r="I9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9" s="20"/>
      <c r="K9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9" s="46"/>
      <c r="M99" s="4">
        <v>1</v>
      </c>
      <c r="N99" s="63" t="str">
        <f>IF(AND(M99=1,Tabuľka32[[#This Row],[Dosiahnutý štandardný výstup v čase predloženia ŽoNFP5]]&gt;=0),Tabuľka32[[#This Row],[Dosiahnutý štandardný výstup v čase predloženia ŽoNFP5]],0)</f>
        <v/>
      </c>
    </row>
    <row r="100" spans="1:14" ht="18" customHeight="1" x14ac:dyDescent="0.25">
      <c r="A100" s="156" t="s">
        <v>365</v>
      </c>
      <c r="B100" s="14" t="s">
        <v>53</v>
      </c>
      <c r="C100" s="157">
        <v>815</v>
      </c>
      <c r="D100" s="158" t="s">
        <v>275</v>
      </c>
      <c r="E100" s="159">
        <v>2137</v>
      </c>
      <c r="F100" s="20"/>
      <c r="G10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0" s="60"/>
      <c r="I10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0" s="20"/>
      <c r="K10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0" s="46"/>
      <c r="M100" s="4">
        <v>1</v>
      </c>
      <c r="N100" s="63" t="str">
        <f>IF(AND(M100=1,Tabuľka32[[#This Row],[Dosiahnutý štandardný výstup v čase predloženia ŽoNFP5]]&gt;=0),Tabuľka32[[#This Row],[Dosiahnutý štandardný výstup v čase predloženia ŽoNFP5]],0)</f>
        <v/>
      </c>
    </row>
    <row r="101" spans="1:14" ht="18" customHeight="1" x14ac:dyDescent="0.25">
      <c r="A101" s="156" t="s">
        <v>365</v>
      </c>
      <c r="B101" s="14" t="s">
        <v>53</v>
      </c>
      <c r="C101" s="157">
        <v>701</v>
      </c>
      <c r="D101" s="158" t="s">
        <v>276</v>
      </c>
      <c r="E101" s="159">
        <v>2137</v>
      </c>
      <c r="F101" s="20"/>
      <c r="G10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1" s="60"/>
      <c r="I10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1" s="20"/>
      <c r="K10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1" s="46"/>
      <c r="M101" s="4">
        <v>1</v>
      </c>
      <c r="N101" s="63" t="str">
        <f>IF(AND(M101=1,Tabuľka32[[#This Row],[Dosiahnutý štandardný výstup v čase predloženia ŽoNFP5]]&gt;=0),Tabuľka32[[#This Row],[Dosiahnutý štandardný výstup v čase predloženia ŽoNFP5]],0)</f>
        <v/>
      </c>
    </row>
    <row r="102" spans="1:14" ht="18" customHeight="1" x14ac:dyDescent="0.25">
      <c r="A102" s="156" t="s">
        <v>365</v>
      </c>
      <c r="B102" s="14" t="s">
        <v>53</v>
      </c>
      <c r="C102" s="157">
        <v>740</v>
      </c>
      <c r="D102" s="158" t="s">
        <v>277</v>
      </c>
      <c r="E102" s="159">
        <v>2137</v>
      </c>
      <c r="F102" s="20"/>
      <c r="G10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2" s="60"/>
      <c r="I10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2" s="20"/>
      <c r="K10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2" s="46"/>
      <c r="M102" s="4">
        <v>1</v>
      </c>
      <c r="N102" s="63" t="str">
        <f>IF(AND(M102=1,Tabuľka32[[#This Row],[Dosiahnutý štandardný výstup v čase predloženia ŽoNFP5]]&gt;=0),Tabuľka32[[#This Row],[Dosiahnutý štandardný výstup v čase predloženia ŽoNFP5]],0)</f>
        <v/>
      </c>
    </row>
    <row r="103" spans="1:14" ht="18" customHeight="1" x14ac:dyDescent="0.25">
      <c r="A103" s="156" t="s">
        <v>365</v>
      </c>
      <c r="B103" s="14" t="s">
        <v>53</v>
      </c>
      <c r="C103" s="157">
        <v>741</v>
      </c>
      <c r="D103" s="158" t="s">
        <v>278</v>
      </c>
      <c r="E103" s="159">
        <v>2137</v>
      </c>
      <c r="F103" s="20"/>
      <c r="G10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3" s="60"/>
      <c r="I10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3" s="20"/>
      <c r="K10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3" s="46"/>
      <c r="M103" s="4">
        <v>1</v>
      </c>
      <c r="N103" s="63" t="str">
        <f>IF(AND(M103=1,Tabuľka32[[#This Row],[Dosiahnutý štandardný výstup v čase predloženia ŽoNFP5]]&gt;=0),Tabuľka32[[#This Row],[Dosiahnutý štandardný výstup v čase predloženia ŽoNFP5]],0)</f>
        <v/>
      </c>
    </row>
    <row r="104" spans="1:14" ht="18" customHeight="1" x14ac:dyDescent="0.25">
      <c r="A104" s="156" t="s">
        <v>365</v>
      </c>
      <c r="B104" s="14" t="s">
        <v>53</v>
      </c>
      <c r="C104" s="157">
        <v>742</v>
      </c>
      <c r="D104" s="158" t="s">
        <v>279</v>
      </c>
      <c r="E104" s="159">
        <v>2137</v>
      </c>
      <c r="F104" s="20"/>
      <c r="G10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4" s="60"/>
      <c r="I10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4" s="20"/>
      <c r="K10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4" s="46"/>
      <c r="M104" s="4">
        <v>1</v>
      </c>
      <c r="N104" s="63" t="str">
        <f>IF(AND(M104=1,Tabuľka32[[#This Row],[Dosiahnutý štandardný výstup v čase predloženia ŽoNFP5]]&gt;=0),Tabuľka32[[#This Row],[Dosiahnutý štandardný výstup v čase predloženia ŽoNFP5]],0)</f>
        <v/>
      </c>
    </row>
    <row r="105" spans="1:14" ht="18" customHeight="1" x14ac:dyDescent="0.25">
      <c r="A105" s="156" t="s">
        <v>365</v>
      </c>
      <c r="B105" s="14" t="s">
        <v>53</v>
      </c>
      <c r="C105" s="157">
        <v>743</v>
      </c>
      <c r="D105" s="158" t="s">
        <v>280</v>
      </c>
      <c r="E105" s="159">
        <v>2137</v>
      </c>
      <c r="F105" s="20"/>
      <c r="G10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5" s="60"/>
      <c r="I10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5" s="20"/>
      <c r="K10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5" s="46"/>
      <c r="M105" s="4">
        <v>1</v>
      </c>
      <c r="N105" s="63" t="str">
        <f>IF(AND(M105=1,Tabuľka32[[#This Row],[Dosiahnutý štandardný výstup v čase predloženia ŽoNFP5]]&gt;=0),Tabuľka32[[#This Row],[Dosiahnutý štandardný výstup v čase predloženia ŽoNFP5]],0)</f>
        <v/>
      </c>
    </row>
    <row r="106" spans="1:14" ht="18" customHeight="1" x14ac:dyDescent="0.25">
      <c r="A106" s="156" t="s">
        <v>365</v>
      </c>
      <c r="B106" s="14" t="s">
        <v>53</v>
      </c>
      <c r="C106" s="157">
        <v>809</v>
      </c>
      <c r="D106" s="158" t="s">
        <v>281</v>
      </c>
      <c r="E106" s="159">
        <v>2137</v>
      </c>
      <c r="F106" s="20"/>
      <c r="G10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6" s="60"/>
      <c r="I10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6" s="20"/>
      <c r="K10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6" s="46"/>
      <c r="M106" s="4">
        <v>1</v>
      </c>
      <c r="N106" s="63" t="str">
        <f>IF(AND(M106=1,Tabuľka32[[#This Row],[Dosiahnutý štandardný výstup v čase predloženia ŽoNFP5]]&gt;=0),Tabuľka32[[#This Row],[Dosiahnutý štandardný výstup v čase predloženia ŽoNFP5]],0)</f>
        <v/>
      </c>
    </row>
    <row r="107" spans="1:14" ht="18" customHeight="1" x14ac:dyDescent="0.25">
      <c r="A107" s="156" t="s">
        <v>365</v>
      </c>
      <c r="B107" s="14" t="s">
        <v>53</v>
      </c>
      <c r="C107" s="157">
        <v>810</v>
      </c>
      <c r="D107" s="158" t="s">
        <v>282</v>
      </c>
      <c r="E107" s="159">
        <v>2137</v>
      </c>
      <c r="F107" s="20"/>
      <c r="G10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7" s="60"/>
      <c r="I10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7" s="20"/>
      <c r="K10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7" s="46"/>
      <c r="M107" s="4">
        <v>1</v>
      </c>
      <c r="N107" s="63" t="str">
        <f>IF(AND(M107=1,Tabuľka32[[#This Row],[Dosiahnutý štandardný výstup v čase predloženia ŽoNFP5]]&gt;=0),Tabuľka32[[#This Row],[Dosiahnutý štandardný výstup v čase predloženia ŽoNFP5]],0)</f>
        <v/>
      </c>
    </row>
    <row r="108" spans="1:14" ht="18" customHeight="1" x14ac:dyDescent="0.25">
      <c r="A108" s="156" t="s">
        <v>365</v>
      </c>
      <c r="B108" s="14" t="s">
        <v>53</v>
      </c>
      <c r="C108" s="157">
        <v>702</v>
      </c>
      <c r="D108" s="158" t="s">
        <v>283</v>
      </c>
      <c r="E108" s="159">
        <v>2137</v>
      </c>
      <c r="F108" s="20"/>
      <c r="G10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8" s="60"/>
      <c r="I10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8" s="20"/>
      <c r="K10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8" s="46"/>
      <c r="M108" s="4">
        <v>1</v>
      </c>
      <c r="N108" s="63" t="str">
        <f>IF(AND(M108=1,Tabuľka32[[#This Row],[Dosiahnutý štandardný výstup v čase predloženia ŽoNFP5]]&gt;=0),Tabuľka32[[#This Row],[Dosiahnutý štandardný výstup v čase predloženia ŽoNFP5]],0)</f>
        <v/>
      </c>
    </row>
    <row r="109" spans="1:14" ht="18" customHeight="1" x14ac:dyDescent="0.25">
      <c r="A109" s="156" t="s">
        <v>365</v>
      </c>
      <c r="B109" s="14" t="s">
        <v>53</v>
      </c>
      <c r="C109" s="157">
        <v>817</v>
      </c>
      <c r="D109" s="158" t="s">
        <v>284</v>
      </c>
      <c r="E109" s="159">
        <v>2137</v>
      </c>
      <c r="F109" s="20"/>
      <c r="G10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9" s="60"/>
      <c r="I10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9" s="20"/>
      <c r="K10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9" s="46"/>
      <c r="M109" s="4">
        <v>1</v>
      </c>
      <c r="N109" s="63" t="str">
        <f>IF(AND(M109=1,Tabuľka32[[#This Row],[Dosiahnutý štandardný výstup v čase predloženia ŽoNFP5]]&gt;=0),Tabuľka32[[#This Row],[Dosiahnutý štandardný výstup v čase predloženia ŽoNFP5]],0)</f>
        <v/>
      </c>
    </row>
    <row r="110" spans="1:14" ht="18" customHeight="1" x14ac:dyDescent="0.25">
      <c r="A110" s="156" t="s">
        <v>365</v>
      </c>
      <c r="B110" s="14" t="s">
        <v>53</v>
      </c>
      <c r="C110" s="157">
        <v>820</v>
      </c>
      <c r="D110" s="158" t="s">
        <v>285</v>
      </c>
      <c r="E110" s="159">
        <v>2137</v>
      </c>
      <c r="F110" s="20"/>
      <c r="G11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0" s="60"/>
      <c r="I11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0" s="20"/>
      <c r="K11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0" s="46"/>
      <c r="M110" s="4">
        <v>1</v>
      </c>
      <c r="N110" s="63" t="str">
        <f>IF(AND(M110=1,Tabuľka32[[#This Row],[Dosiahnutý štandardný výstup v čase predloženia ŽoNFP5]]&gt;=0),Tabuľka32[[#This Row],[Dosiahnutý štandardný výstup v čase predloženia ŽoNFP5]],0)</f>
        <v/>
      </c>
    </row>
    <row r="111" spans="1:14" ht="18" customHeight="1" x14ac:dyDescent="0.25">
      <c r="A111" s="156" t="s">
        <v>365</v>
      </c>
      <c r="B111" s="14" t="s">
        <v>53</v>
      </c>
      <c r="C111" s="157">
        <v>805</v>
      </c>
      <c r="D111" s="158" t="s">
        <v>286</v>
      </c>
      <c r="E111" s="159">
        <v>2137</v>
      </c>
      <c r="F111" s="20"/>
      <c r="G11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1" s="60"/>
      <c r="I11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1" s="20"/>
      <c r="K11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1" s="46"/>
      <c r="M111" s="4">
        <v>1</v>
      </c>
      <c r="N111" s="63" t="str">
        <f>IF(AND(M111=1,Tabuľka32[[#This Row],[Dosiahnutý štandardný výstup v čase predloženia ŽoNFP5]]&gt;=0),Tabuľka32[[#This Row],[Dosiahnutý štandardný výstup v čase predloženia ŽoNFP5]],0)</f>
        <v/>
      </c>
    </row>
    <row r="112" spans="1:14" ht="18" customHeight="1" x14ac:dyDescent="0.25">
      <c r="A112" s="156" t="s">
        <v>365</v>
      </c>
      <c r="B112" s="14" t="s">
        <v>53</v>
      </c>
      <c r="C112" s="157">
        <v>614</v>
      </c>
      <c r="D112" s="158" t="s">
        <v>227</v>
      </c>
      <c r="E112" s="159">
        <v>2137</v>
      </c>
      <c r="F112" s="20"/>
      <c r="G11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2" s="60"/>
      <c r="I11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2" s="20"/>
      <c r="K11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2" s="46"/>
      <c r="M112" s="4">
        <v>1</v>
      </c>
      <c r="N112" s="63" t="str">
        <f>IF(AND(M112=1,Tabuľka32[[#This Row],[Dosiahnutý štandardný výstup v čase predloženia ŽoNFP5]]&gt;=0),Tabuľka32[[#This Row],[Dosiahnutý štandardný výstup v čase predloženia ŽoNFP5]],0)</f>
        <v/>
      </c>
    </row>
    <row r="113" spans="1:14" ht="18" customHeight="1" x14ac:dyDescent="0.25">
      <c r="A113" s="156" t="s">
        <v>365</v>
      </c>
      <c r="B113" s="14" t="s">
        <v>53</v>
      </c>
      <c r="C113" s="157">
        <v>714</v>
      </c>
      <c r="D113" s="158" t="s">
        <v>228</v>
      </c>
      <c r="E113" s="159">
        <v>2137</v>
      </c>
      <c r="F113" s="20"/>
      <c r="G11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3" s="60"/>
      <c r="I11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3" s="20"/>
      <c r="K11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3" s="46"/>
      <c r="M113" s="4">
        <v>1</v>
      </c>
      <c r="N113" s="63" t="str">
        <f>IF(AND(M113=1,Tabuľka32[[#This Row],[Dosiahnutý štandardný výstup v čase predloženia ŽoNFP5]]&gt;=0),Tabuľka32[[#This Row],[Dosiahnutý štandardný výstup v čase predloženia ŽoNFP5]],0)</f>
        <v/>
      </c>
    </row>
    <row r="114" spans="1:14" ht="18" customHeight="1" x14ac:dyDescent="0.25">
      <c r="A114" s="156" t="s">
        <v>365</v>
      </c>
      <c r="B114" s="14" t="s">
        <v>53</v>
      </c>
      <c r="C114" s="157">
        <v>708</v>
      </c>
      <c r="D114" s="158" t="s">
        <v>229</v>
      </c>
      <c r="E114" s="159">
        <v>2137</v>
      </c>
      <c r="F114" s="20"/>
      <c r="G11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4" s="60"/>
      <c r="I11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4" s="20"/>
      <c r="K11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4" s="46"/>
      <c r="M114" s="4">
        <v>1</v>
      </c>
      <c r="N114" s="63" t="str">
        <f>IF(AND(M114=1,Tabuľka32[[#This Row],[Dosiahnutý štandardný výstup v čase predloženia ŽoNFP5]]&gt;=0),Tabuľka32[[#This Row],[Dosiahnutý štandardný výstup v čase predloženia ŽoNFP5]],0)</f>
        <v/>
      </c>
    </row>
    <row r="115" spans="1:14" ht="18" customHeight="1" x14ac:dyDescent="0.25">
      <c r="A115" s="156" t="s">
        <v>365</v>
      </c>
      <c r="B115" s="14" t="s">
        <v>53</v>
      </c>
      <c r="C115" s="157">
        <v>610</v>
      </c>
      <c r="D115" s="158" t="s">
        <v>230</v>
      </c>
      <c r="E115" s="159">
        <v>2137</v>
      </c>
      <c r="F115" s="20"/>
      <c r="G11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5" s="60"/>
      <c r="I11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5" s="20"/>
      <c r="K11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5" s="46"/>
      <c r="M115" s="4">
        <v>1</v>
      </c>
      <c r="N115" s="63" t="str">
        <f>IF(AND(M115=1,Tabuľka32[[#This Row],[Dosiahnutý štandardný výstup v čase predloženia ŽoNFP5]]&gt;=0),Tabuľka32[[#This Row],[Dosiahnutý štandardný výstup v čase predloženia ŽoNFP5]],0)</f>
        <v/>
      </c>
    </row>
    <row r="116" spans="1:14" ht="18" customHeight="1" x14ac:dyDescent="0.25">
      <c r="A116" s="156" t="s">
        <v>365</v>
      </c>
      <c r="B116" s="14" t="s">
        <v>53</v>
      </c>
      <c r="C116" s="157">
        <v>611</v>
      </c>
      <c r="D116" s="158" t="s">
        <v>231</v>
      </c>
      <c r="E116" s="159">
        <v>2137</v>
      </c>
      <c r="F116" s="20"/>
      <c r="G11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6" s="60"/>
      <c r="I11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6" s="20"/>
      <c r="K11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6" s="46"/>
      <c r="M116" s="4">
        <v>1</v>
      </c>
      <c r="N116" s="63" t="str">
        <f>IF(AND(M116=1,Tabuľka32[[#This Row],[Dosiahnutý štandardný výstup v čase predloženia ŽoNFP5]]&gt;=0),Tabuľka32[[#This Row],[Dosiahnutý štandardný výstup v čase predloženia ŽoNFP5]],0)</f>
        <v/>
      </c>
    </row>
    <row r="117" spans="1:14" ht="18" customHeight="1" x14ac:dyDescent="0.25">
      <c r="A117" s="156" t="s">
        <v>365</v>
      </c>
      <c r="B117" s="14" t="s">
        <v>53</v>
      </c>
      <c r="C117" s="157">
        <v>730</v>
      </c>
      <c r="D117" s="158" t="s">
        <v>232</v>
      </c>
      <c r="E117" s="159">
        <v>2137</v>
      </c>
      <c r="F117" s="20"/>
      <c r="G11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7" s="60"/>
      <c r="I11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7" s="20"/>
      <c r="K11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7" s="46"/>
      <c r="M117" s="4">
        <v>1</v>
      </c>
      <c r="N117" s="63" t="str">
        <f>IF(AND(M117=1,Tabuľka32[[#This Row],[Dosiahnutý štandardný výstup v čase predloženia ŽoNFP5]]&gt;=0),Tabuľka32[[#This Row],[Dosiahnutý štandardný výstup v čase predloženia ŽoNFP5]],0)</f>
        <v/>
      </c>
    </row>
    <row r="118" spans="1:14" ht="18" customHeight="1" x14ac:dyDescent="0.25">
      <c r="A118" s="156" t="s">
        <v>365</v>
      </c>
      <c r="B118" s="14" t="s">
        <v>53</v>
      </c>
      <c r="C118" s="157">
        <v>709</v>
      </c>
      <c r="D118" s="158" t="s">
        <v>233</v>
      </c>
      <c r="E118" s="159">
        <v>2137</v>
      </c>
      <c r="F118" s="20"/>
      <c r="G11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8" s="60"/>
      <c r="I11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8" s="20"/>
      <c r="K11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8" s="46"/>
      <c r="M118" s="4">
        <v>1</v>
      </c>
      <c r="N118" s="63" t="str">
        <f>IF(AND(M118=1,Tabuľka32[[#This Row],[Dosiahnutý štandardný výstup v čase predloženia ŽoNFP5]]&gt;=0),Tabuľka32[[#This Row],[Dosiahnutý štandardný výstup v čase predloženia ŽoNFP5]],0)</f>
        <v/>
      </c>
    </row>
    <row r="119" spans="1:14" ht="18" customHeight="1" x14ac:dyDescent="0.25">
      <c r="A119" s="156" t="s">
        <v>365</v>
      </c>
      <c r="B119" s="14" t="s">
        <v>53</v>
      </c>
      <c r="C119" s="157">
        <v>811</v>
      </c>
      <c r="D119" s="158" t="s">
        <v>234</v>
      </c>
      <c r="E119" s="159">
        <v>2137</v>
      </c>
      <c r="F119" s="20"/>
      <c r="G11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9" s="60"/>
      <c r="I11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9" s="20"/>
      <c r="K11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9" s="46"/>
      <c r="M119" s="4">
        <v>1</v>
      </c>
      <c r="N119" s="63" t="str">
        <f>IF(AND(M119=1,Tabuľka32[[#This Row],[Dosiahnutý štandardný výstup v čase predloženia ŽoNFP5]]&gt;=0),Tabuľka32[[#This Row],[Dosiahnutý štandardný výstup v čase predloženia ŽoNFP5]],0)</f>
        <v/>
      </c>
    </row>
    <row r="120" spans="1:14" ht="18" customHeight="1" x14ac:dyDescent="0.25">
      <c r="A120" s="156" t="s">
        <v>365</v>
      </c>
      <c r="B120" s="14" t="s">
        <v>53</v>
      </c>
      <c r="C120" s="157">
        <v>826</v>
      </c>
      <c r="D120" s="158" t="s">
        <v>235</v>
      </c>
      <c r="E120" s="159">
        <v>2137</v>
      </c>
      <c r="F120" s="20"/>
      <c r="G12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0" s="60"/>
      <c r="I12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0" s="20"/>
      <c r="K12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0" s="46"/>
      <c r="M120" s="4">
        <v>1</v>
      </c>
      <c r="N120" s="63" t="str">
        <f>IF(AND(M120=1,Tabuľka32[[#This Row],[Dosiahnutý štandardný výstup v čase predloženia ŽoNFP5]]&gt;=0),Tabuľka32[[#This Row],[Dosiahnutý štandardný výstup v čase predloženia ŽoNFP5]],0)</f>
        <v/>
      </c>
    </row>
    <row r="121" spans="1:14" ht="18" customHeight="1" x14ac:dyDescent="0.25">
      <c r="A121" s="156" t="s">
        <v>365</v>
      </c>
      <c r="B121" s="14" t="s">
        <v>53</v>
      </c>
      <c r="C121" s="157">
        <v>713</v>
      </c>
      <c r="D121" s="158" t="s">
        <v>236</v>
      </c>
      <c r="E121" s="159">
        <v>2137</v>
      </c>
      <c r="F121" s="20"/>
      <c r="G12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1" s="60"/>
      <c r="I12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1" s="20"/>
      <c r="K12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1" s="46"/>
      <c r="M121" s="4">
        <v>1</v>
      </c>
      <c r="N121" s="63" t="str">
        <f>IF(AND(M121=1,Tabuľka32[[#This Row],[Dosiahnutý štandardný výstup v čase predloženia ŽoNFP5]]&gt;=0),Tabuľka32[[#This Row],[Dosiahnutý štandardný výstup v čase predloženia ŽoNFP5]],0)</f>
        <v/>
      </c>
    </row>
    <row r="122" spans="1:14" ht="18" customHeight="1" x14ac:dyDescent="0.25">
      <c r="A122" s="156" t="s">
        <v>365</v>
      </c>
      <c r="B122" s="14" t="s">
        <v>53</v>
      </c>
      <c r="C122" s="157">
        <v>726</v>
      </c>
      <c r="D122" s="158" t="s">
        <v>237</v>
      </c>
      <c r="E122" s="159">
        <v>2137</v>
      </c>
      <c r="F122" s="20"/>
      <c r="G12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2" s="60"/>
      <c r="I12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2" s="20"/>
      <c r="K12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2" s="46"/>
      <c r="M122" s="4">
        <v>1</v>
      </c>
      <c r="N122" s="63" t="str">
        <f>IF(AND(M122=1,Tabuľka32[[#This Row],[Dosiahnutý štandardný výstup v čase predloženia ŽoNFP5]]&gt;=0),Tabuľka32[[#This Row],[Dosiahnutý štandardný výstup v čase predloženia ŽoNFP5]],0)</f>
        <v/>
      </c>
    </row>
    <row r="123" spans="1:14" ht="18" customHeight="1" x14ac:dyDescent="0.25">
      <c r="A123" s="156" t="s">
        <v>365</v>
      </c>
      <c r="B123" s="14" t="s">
        <v>53</v>
      </c>
      <c r="C123" s="157">
        <v>739</v>
      </c>
      <c r="D123" s="158" t="s">
        <v>239</v>
      </c>
      <c r="E123" s="159">
        <v>2137</v>
      </c>
      <c r="F123" s="20"/>
      <c r="G12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3" s="60"/>
      <c r="I12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3" s="20"/>
      <c r="K12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3" s="46"/>
      <c r="M123" s="4">
        <v>1</v>
      </c>
      <c r="N123" s="63" t="str">
        <f>IF(AND(M123=1,Tabuľka32[[#This Row],[Dosiahnutý štandardný výstup v čase predloženia ŽoNFP5]]&gt;=0),Tabuľka32[[#This Row],[Dosiahnutý štandardný výstup v čase predloženia ŽoNFP5]],0)</f>
        <v/>
      </c>
    </row>
    <row r="124" spans="1:14" ht="18" customHeight="1" x14ac:dyDescent="0.25">
      <c r="A124" s="156" t="s">
        <v>365</v>
      </c>
      <c r="B124" s="14" t="s">
        <v>53</v>
      </c>
      <c r="C124" s="157">
        <v>744</v>
      </c>
      <c r="D124" s="158" t="s">
        <v>240</v>
      </c>
      <c r="E124" s="159">
        <v>2137</v>
      </c>
      <c r="F124" s="20"/>
      <c r="G12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4" s="60"/>
      <c r="I12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4" s="20"/>
      <c r="K12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4" s="46"/>
      <c r="M124" s="4">
        <v>1</v>
      </c>
      <c r="N124" s="63" t="str">
        <f>IF(AND(M124=1,Tabuľka32[[#This Row],[Dosiahnutý štandardný výstup v čase predloženia ŽoNFP5]]&gt;=0),Tabuľka32[[#This Row],[Dosiahnutý štandardný výstup v čase predloženia ŽoNFP5]],0)</f>
        <v/>
      </c>
    </row>
    <row r="125" spans="1:14" ht="18" customHeight="1" x14ac:dyDescent="0.25">
      <c r="A125" s="156" t="s">
        <v>365</v>
      </c>
      <c r="B125" s="14" t="s">
        <v>53</v>
      </c>
      <c r="C125" s="157">
        <v>745</v>
      </c>
      <c r="D125" s="158" t="s">
        <v>241</v>
      </c>
      <c r="E125" s="159">
        <v>2137</v>
      </c>
      <c r="F125" s="20"/>
      <c r="G12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5" s="60"/>
      <c r="I12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5" s="20"/>
      <c r="K12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5" s="46"/>
      <c r="M125" s="4">
        <v>1</v>
      </c>
      <c r="N125" s="63" t="str">
        <f>IF(AND(M125=1,Tabuľka32[[#This Row],[Dosiahnutý štandardný výstup v čase predloženia ŽoNFP5]]&gt;=0),Tabuľka32[[#This Row],[Dosiahnutý štandardný výstup v čase predloženia ŽoNFP5]],0)</f>
        <v/>
      </c>
    </row>
    <row r="126" spans="1:14" ht="18" customHeight="1" x14ac:dyDescent="0.25">
      <c r="A126" s="156" t="s">
        <v>365</v>
      </c>
      <c r="B126" s="14" t="s">
        <v>53</v>
      </c>
      <c r="C126" s="157">
        <v>737</v>
      </c>
      <c r="D126" s="158" t="s">
        <v>242</v>
      </c>
      <c r="E126" s="159">
        <v>2137</v>
      </c>
      <c r="F126" s="20"/>
      <c r="G12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6" s="60"/>
      <c r="I12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6" s="20"/>
      <c r="K12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6" s="46"/>
      <c r="M126" s="4">
        <v>1</v>
      </c>
      <c r="N126" s="63" t="str">
        <f>IF(AND(M126=1,Tabuľka32[[#This Row],[Dosiahnutý štandardný výstup v čase predloženia ŽoNFP5]]&gt;=0),Tabuľka32[[#This Row],[Dosiahnutý štandardný výstup v čase predloženia ŽoNFP5]],0)</f>
        <v/>
      </c>
    </row>
    <row r="127" spans="1:14" ht="18" customHeight="1" x14ac:dyDescent="0.25">
      <c r="A127" s="156" t="s">
        <v>365</v>
      </c>
      <c r="B127" s="14" t="s">
        <v>53</v>
      </c>
      <c r="C127" s="157">
        <v>738</v>
      </c>
      <c r="D127" s="158" t="s">
        <v>243</v>
      </c>
      <c r="E127" s="159">
        <v>2137</v>
      </c>
      <c r="F127" s="20"/>
      <c r="G12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7" s="60"/>
      <c r="I12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7" s="20"/>
      <c r="K12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7" s="46"/>
      <c r="M127" s="4">
        <v>1</v>
      </c>
      <c r="N127" s="63" t="str">
        <f>IF(AND(M127=1,Tabuľka32[[#This Row],[Dosiahnutý štandardný výstup v čase predloženia ŽoNFP5]]&gt;=0),Tabuľka32[[#This Row],[Dosiahnutý štandardný výstup v čase predloženia ŽoNFP5]],0)</f>
        <v/>
      </c>
    </row>
    <row r="128" spans="1:14" ht="18" customHeight="1" x14ac:dyDescent="0.25">
      <c r="A128" s="156" t="s">
        <v>365</v>
      </c>
      <c r="B128" s="14" t="s">
        <v>53</v>
      </c>
      <c r="C128" s="157">
        <v>718</v>
      </c>
      <c r="D128" s="158" t="s">
        <v>244</v>
      </c>
      <c r="E128" s="159">
        <v>2137</v>
      </c>
      <c r="F128" s="20"/>
      <c r="G12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8" s="60"/>
      <c r="I12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8" s="20"/>
      <c r="K12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8" s="46"/>
      <c r="M128" s="4">
        <v>1</v>
      </c>
      <c r="N128" s="63" t="str">
        <f>IF(AND(M128=1,Tabuľka32[[#This Row],[Dosiahnutý štandardný výstup v čase predloženia ŽoNFP5]]&gt;=0),Tabuľka32[[#This Row],[Dosiahnutý štandardný výstup v čase predloženia ŽoNFP5]],0)</f>
        <v/>
      </c>
    </row>
    <row r="129" spans="1:14" ht="18" customHeight="1" x14ac:dyDescent="0.25">
      <c r="A129" s="156" t="s">
        <v>365</v>
      </c>
      <c r="B129" s="14" t="s">
        <v>53</v>
      </c>
      <c r="C129" s="157">
        <v>719</v>
      </c>
      <c r="D129" s="158" t="s">
        <v>245</v>
      </c>
      <c r="E129" s="159">
        <v>2137</v>
      </c>
      <c r="F129" s="20"/>
      <c r="G12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9" s="60"/>
      <c r="I12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9" s="20"/>
      <c r="K12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9" s="46"/>
      <c r="N129" s="63">
        <f>IF(AND(M129=1,Tabuľka32[[#This Row],[Dosiahnutý štandardný výstup v čase predloženia ŽoNFP5]]&gt;=0),Tabuľka32[[#This Row],[Dosiahnutý štandardný výstup v čase predloženia ŽoNFP5]],0)</f>
        <v>0</v>
      </c>
    </row>
    <row r="130" spans="1:14" ht="18" customHeight="1" x14ac:dyDescent="0.25">
      <c r="A130" s="156" t="s">
        <v>365</v>
      </c>
      <c r="B130" s="14" t="s">
        <v>53</v>
      </c>
      <c r="C130" s="157">
        <v>667</v>
      </c>
      <c r="D130" s="158" t="s">
        <v>366</v>
      </c>
      <c r="E130" s="159">
        <v>2137</v>
      </c>
      <c r="F130" s="20"/>
      <c r="G13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0" s="60"/>
      <c r="I13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0" s="20"/>
      <c r="K13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0" s="46"/>
      <c r="M130" s="4">
        <v>1</v>
      </c>
      <c r="N130" s="63" t="str">
        <f>IF(AND(M130=1,Tabuľka32[[#This Row],[Dosiahnutý štandardný výstup v čase predloženia ŽoNFP5]]&gt;=0),Tabuľka32[[#This Row],[Dosiahnutý štandardný výstup v čase predloženia ŽoNFP5]],0)</f>
        <v/>
      </c>
    </row>
    <row r="131" spans="1:14" ht="18" customHeight="1" x14ac:dyDescent="0.25">
      <c r="A131" s="156" t="s">
        <v>365</v>
      </c>
      <c r="B131" s="14" t="s">
        <v>53</v>
      </c>
      <c r="C131" s="157">
        <v>830</v>
      </c>
      <c r="D131" s="158" t="s">
        <v>367</v>
      </c>
      <c r="E131" s="159">
        <v>2137</v>
      </c>
      <c r="F131" s="20"/>
      <c r="G13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1" s="60"/>
      <c r="I13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1" s="20"/>
      <c r="K13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1" s="46"/>
      <c r="N131" s="63">
        <f>IF(AND(M131=1,Tabuľka32[[#This Row],[Dosiahnutý štandardný výstup v čase predloženia ŽoNFP5]]&gt;=0),Tabuľka32[[#This Row],[Dosiahnutý štandardný výstup v čase predloženia ŽoNFP5]],0)</f>
        <v>0</v>
      </c>
    </row>
    <row r="132" spans="1:14" ht="18" customHeight="1" x14ac:dyDescent="0.25">
      <c r="A132" s="156" t="s">
        <v>365</v>
      </c>
      <c r="B132" s="14" t="s">
        <v>53</v>
      </c>
      <c r="C132" s="157">
        <v>117</v>
      </c>
      <c r="D132" s="158" t="s">
        <v>368</v>
      </c>
      <c r="E132" s="159">
        <v>2137</v>
      </c>
      <c r="F132" s="20"/>
      <c r="G13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2" s="60"/>
      <c r="I13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2" s="20"/>
      <c r="K13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2" s="46"/>
      <c r="N132" s="63">
        <f>IF(AND(M132=1,Tabuľka32[[#This Row],[Dosiahnutý štandardný výstup v čase predloženia ŽoNFP5]]&gt;=0),Tabuľka32[[#This Row],[Dosiahnutý štandardný výstup v čase predloženia ŽoNFP5]],0)</f>
        <v>0</v>
      </c>
    </row>
    <row r="133" spans="1:14" ht="18" customHeight="1" x14ac:dyDescent="0.25">
      <c r="A133" s="156" t="s">
        <v>365</v>
      </c>
      <c r="B133" s="14" t="s">
        <v>53</v>
      </c>
      <c r="C133" s="157">
        <v>110</v>
      </c>
      <c r="D133" s="158" t="s">
        <v>369</v>
      </c>
      <c r="E133" s="159">
        <v>2137</v>
      </c>
      <c r="F133" s="20"/>
      <c r="G13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3" s="60"/>
      <c r="I13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3" s="20"/>
      <c r="K13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3" s="46"/>
      <c r="M133" s="4">
        <v>1</v>
      </c>
      <c r="N133" s="63" t="str">
        <f>IF(AND(M133=1,Tabuľka32[[#This Row],[Dosiahnutý štandardný výstup v čase predloženia ŽoNFP5]]&gt;=0),Tabuľka32[[#This Row],[Dosiahnutý štandardný výstup v čase predloženia ŽoNFP5]],0)</f>
        <v/>
      </c>
    </row>
    <row r="134" spans="1:14" ht="18" customHeight="1" x14ac:dyDescent="0.25">
      <c r="A134" s="156" t="s">
        <v>365</v>
      </c>
      <c r="B134" s="14" t="s">
        <v>53</v>
      </c>
      <c r="C134" s="157">
        <v>203</v>
      </c>
      <c r="D134" s="158" t="s">
        <v>370</v>
      </c>
      <c r="E134" s="159">
        <v>2137</v>
      </c>
      <c r="F134" s="20"/>
      <c r="G13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4" s="60"/>
      <c r="I13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4" s="20"/>
      <c r="K13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4" s="46"/>
      <c r="N134" s="63">
        <f>IF(AND(M134=1,Tabuľka32[[#This Row],[Dosiahnutý štandardný výstup v čase predloženia ŽoNFP5]]&gt;=0),Tabuľka32[[#This Row],[Dosiahnutý štandardný výstup v čase predloženia ŽoNFP5]],0)</f>
        <v>0</v>
      </c>
    </row>
    <row r="135" spans="1:14" ht="18" customHeight="1" x14ac:dyDescent="0.25">
      <c r="A135" s="156" t="s">
        <v>24</v>
      </c>
      <c r="B135" s="14" t="s">
        <v>53</v>
      </c>
      <c r="C135" s="157">
        <v>629</v>
      </c>
      <c r="D135" s="158" t="s">
        <v>287</v>
      </c>
      <c r="E135" s="159">
        <v>71699</v>
      </c>
      <c r="F135" s="20"/>
      <c r="G13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5" s="60"/>
      <c r="I13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5" s="20"/>
      <c r="K13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5" s="46"/>
      <c r="N135" s="63">
        <f>IF(AND(M135=1,Tabuľka32[[#This Row],[Dosiahnutý štandardný výstup v čase predloženia ŽoNFP5]]&gt;=0),Tabuľka32[[#This Row],[Dosiahnutý štandardný výstup v čase predloženia ŽoNFP5]],0)</f>
        <v>0</v>
      </c>
    </row>
    <row r="136" spans="1:14" ht="18" customHeight="1" x14ac:dyDescent="0.25">
      <c r="A136" s="156" t="s">
        <v>24</v>
      </c>
      <c r="B136" s="14" t="s">
        <v>53</v>
      </c>
      <c r="C136" s="157">
        <v>712</v>
      </c>
      <c r="D136" s="158" t="s">
        <v>263</v>
      </c>
      <c r="E136" s="159">
        <v>71699</v>
      </c>
      <c r="F136" s="20"/>
      <c r="G13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6" s="60"/>
      <c r="I13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6" s="20"/>
      <c r="K13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6" s="46"/>
      <c r="M136" s="4">
        <v>1</v>
      </c>
      <c r="N136" s="63" t="str">
        <f>IF(AND(M136=1,Tabuľka32[[#This Row],[Dosiahnutý štandardný výstup v čase predloženia ŽoNFP5]]&gt;=0),Tabuľka32[[#This Row],[Dosiahnutý štandardný výstup v čase predloženia ŽoNFP5]],0)</f>
        <v/>
      </c>
    </row>
    <row r="137" spans="1:14" ht="18" customHeight="1" x14ac:dyDescent="0.25">
      <c r="A137" s="156" t="s">
        <v>24</v>
      </c>
      <c r="B137" s="14" t="s">
        <v>53</v>
      </c>
      <c r="C137" s="157">
        <v>818</v>
      </c>
      <c r="D137" s="158" t="s">
        <v>264</v>
      </c>
      <c r="E137" s="159">
        <v>71699</v>
      </c>
      <c r="F137" s="20"/>
      <c r="G13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7" s="60"/>
      <c r="I13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7" s="20"/>
      <c r="K13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7" s="46"/>
      <c r="M137" s="4">
        <v>1</v>
      </c>
      <c r="N137" s="63" t="str">
        <f>IF(AND(M137=1,Tabuľka32[[#This Row],[Dosiahnutý štandardný výstup v čase predloženia ŽoNFP5]]&gt;=0),Tabuľka32[[#This Row],[Dosiahnutý štandardný výstup v čase predloženia ŽoNFP5]],0)</f>
        <v/>
      </c>
    </row>
    <row r="138" spans="1:14" ht="18" customHeight="1" x14ac:dyDescent="0.25">
      <c r="A138" s="156" t="s">
        <v>24</v>
      </c>
      <c r="B138" s="14" t="s">
        <v>53</v>
      </c>
      <c r="C138" s="157">
        <v>703</v>
      </c>
      <c r="D138" s="158" t="s">
        <v>265</v>
      </c>
      <c r="E138" s="159">
        <v>71699</v>
      </c>
      <c r="F138" s="20"/>
      <c r="G13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8" s="60"/>
      <c r="I13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8" s="20"/>
      <c r="K13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8" s="46"/>
      <c r="M138" s="4">
        <v>1</v>
      </c>
      <c r="N138" s="63" t="str">
        <f>IF(AND(M138=1,Tabuľka32[[#This Row],[Dosiahnutý štandardný výstup v čase predloženia ŽoNFP5]]&gt;=0),Tabuľka32[[#This Row],[Dosiahnutý štandardný výstup v čase predloženia ŽoNFP5]],0)</f>
        <v/>
      </c>
    </row>
    <row r="139" spans="1:14" ht="18" customHeight="1" x14ac:dyDescent="0.25">
      <c r="A139" s="156" t="s">
        <v>24</v>
      </c>
      <c r="B139" s="14" t="s">
        <v>53</v>
      </c>
      <c r="C139" s="157">
        <v>731</v>
      </c>
      <c r="D139" s="158" t="s">
        <v>269</v>
      </c>
      <c r="E139" s="159">
        <v>71699</v>
      </c>
      <c r="F139" s="20"/>
      <c r="G13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9" s="60"/>
      <c r="I13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9" s="20"/>
      <c r="K13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9" s="46"/>
      <c r="M139" s="4">
        <v>1</v>
      </c>
      <c r="N139" s="63" t="str">
        <f>IF(AND(M139=1,Tabuľka32[[#This Row],[Dosiahnutý štandardný výstup v čase predloženia ŽoNFP5]]&gt;=0),Tabuľka32[[#This Row],[Dosiahnutý štandardný výstup v čase predloženia ŽoNFP5]],0)</f>
        <v/>
      </c>
    </row>
    <row r="140" spans="1:14" ht="18" customHeight="1" x14ac:dyDescent="0.25">
      <c r="A140" s="156" t="s">
        <v>24</v>
      </c>
      <c r="B140" s="14" t="s">
        <v>53</v>
      </c>
      <c r="C140" s="157">
        <v>704</v>
      </c>
      <c r="D140" s="158" t="s">
        <v>266</v>
      </c>
      <c r="E140" s="159">
        <v>71699</v>
      </c>
      <c r="F140" s="20"/>
      <c r="G14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0" s="60"/>
      <c r="I14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0" s="20"/>
      <c r="K14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0" s="46"/>
      <c r="M140" s="4">
        <v>1</v>
      </c>
      <c r="N140" s="63" t="str">
        <f>IF(AND(M140=1,Tabuľka32[[#This Row],[Dosiahnutý štandardný výstup v čase predloženia ŽoNFP5]]&gt;=0),Tabuľka32[[#This Row],[Dosiahnutý štandardný výstup v čase predloženia ŽoNFP5]],0)</f>
        <v/>
      </c>
    </row>
    <row r="141" spans="1:14" ht="18" customHeight="1" x14ac:dyDescent="0.25">
      <c r="A141" s="156" t="s">
        <v>24</v>
      </c>
      <c r="B141" s="14" t="s">
        <v>53</v>
      </c>
      <c r="C141" s="157">
        <v>732</v>
      </c>
      <c r="D141" s="158" t="s">
        <v>270</v>
      </c>
      <c r="E141" s="159">
        <v>71699</v>
      </c>
      <c r="F141" s="20"/>
      <c r="G14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1" s="60"/>
      <c r="I14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1" s="20"/>
      <c r="K14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1" s="46"/>
      <c r="M141" s="4">
        <v>1</v>
      </c>
      <c r="N141" s="63" t="str">
        <f>IF(AND(M141=1,Tabuľka32[[#This Row],[Dosiahnutý štandardný výstup v čase predloženia ŽoNFP5]]&gt;=0),Tabuľka32[[#This Row],[Dosiahnutý štandardný výstup v čase predloženia ŽoNFP5]],0)</f>
        <v/>
      </c>
    </row>
    <row r="142" spans="1:14" ht="18" customHeight="1" x14ac:dyDescent="0.25">
      <c r="A142" s="156" t="s">
        <v>24</v>
      </c>
      <c r="B142" s="14" t="s">
        <v>53</v>
      </c>
      <c r="C142" s="157">
        <v>705</v>
      </c>
      <c r="D142" s="158" t="s">
        <v>267</v>
      </c>
      <c r="E142" s="159">
        <v>71699</v>
      </c>
      <c r="F142" s="20"/>
      <c r="G14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2" s="60"/>
      <c r="I14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2" s="20"/>
      <c r="K14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2" s="46"/>
      <c r="M142" s="4">
        <v>1</v>
      </c>
      <c r="N142" s="63" t="str">
        <f>IF(AND(M142=1,Tabuľka32[[#This Row],[Dosiahnutý štandardný výstup v čase predloženia ŽoNFP5]]&gt;=0),Tabuľka32[[#This Row],[Dosiahnutý štandardný výstup v čase predloženia ŽoNFP5]],0)</f>
        <v/>
      </c>
    </row>
    <row r="143" spans="1:14" ht="18" customHeight="1" x14ac:dyDescent="0.25">
      <c r="A143" s="156" t="s">
        <v>24</v>
      </c>
      <c r="B143" s="14" t="s">
        <v>53</v>
      </c>
      <c r="C143" s="157">
        <v>733</v>
      </c>
      <c r="D143" s="158" t="s">
        <v>271</v>
      </c>
      <c r="E143" s="159">
        <v>71699</v>
      </c>
      <c r="F143" s="20"/>
      <c r="G14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3" s="60"/>
      <c r="I14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3" s="20"/>
      <c r="K14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3" s="46"/>
      <c r="M143" s="4">
        <v>1</v>
      </c>
      <c r="N143" s="63" t="str">
        <f>IF(AND(M143=1,Tabuľka32[[#This Row],[Dosiahnutý štandardný výstup v čase predloženia ŽoNFP5]]&gt;=0),Tabuľka32[[#This Row],[Dosiahnutý štandardný výstup v čase predloženia ŽoNFP5]],0)</f>
        <v/>
      </c>
    </row>
    <row r="144" spans="1:14" ht="18" customHeight="1" x14ac:dyDescent="0.25">
      <c r="A144" s="156" t="s">
        <v>24</v>
      </c>
      <c r="B144" s="14" t="s">
        <v>53</v>
      </c>
      <c r="C144" s="157">
        <v>706</v>
      </c>
      <c r="D144" s="158" t="s">
        <v>268</v>
      </c>
      <c r="E144" s="159">
        <v>71699</v>
      </c>
      <c r="F144" s="20"/>
      <c r="G14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4" s="60"/>
      <c r="I14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4" s="20"/>
      <c r="K14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4" s="46"/>
      <c r="M144" s="4">
        <v>1</v>
      </c>
      <c r="N144" s="63" t="str">
        <f>IF(AND(M144=1,Tabuľka32[[#This Row],[Dosiahnutý štandardný výstup v čase predloženia ŽoNFP5]]&gt;=0),Tabuľka32[[#This Row],[Dosiahnutý štandardný výstup v čase predloženia ŽoNFP5]],0)</f>
        <v/>
      </c>
    </row>
    <row r="145" spans="1:14" ht="18" customHeight="1" x14ac:dyDescent="0.25">
      <c r="A145" s="156" t="s">
        <v>24</v>
      </c>
      <c r="B145" s="14" t="s">
        <v>53</v>
      </c>
      <c r="C145" s="157">
        <v>734</v>
      </c>
      <c r="D145" s="158" t="s">
        <v>272</v>
      </c>
      <c r="E145" s="159">
        <v>71699</v>
      </c>
      <c r="F145" s="20"/>
      <c r="G14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5" s="60"/>
      <c r="I14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5" s="20"/>
      <c r="K14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5" s="46"/>
      <c r="M145" s="4">
        <v>1</v>
      </c>
      <c r="N145" s="63" t="str">
        <f>IF(AND(M145=1,Tabuľka32[[#This Row],[Dosiahnutý štandardný výstup v čase predloženia ŽoNFP5]]&gt;=0),Tabuľka32[[#This Row],[Dosiahnutý štandardný výstup v čase predloženia ŽoNFP5]],0)</f>
        <v/>
      </c>
    </row>
    <row r="146" spans="1:14" ht="18" customHeight="1" x14ac:dyDescent="0.25">
      <c r="A146" s="156" t="s">
        <v>24</v>
      </c>
      <c r="B146" s="14" t="s">
        <v>53</v>
      </c>
      <c r="C146" s="157">
        <v>715</v>
      </c>
      <c r="D146" s="158" t="s">
        <v>225</v>
      </c>
      <c r="E146" s="159">
        <v>71699</v>
      </c>
      <c r="F146" s="20"/>
      <c r="G14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6" s="60"/>
      <c r="I14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6" s="20"/>
      <c r="K14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6" s="46"/>
      <c r="M146" s="4">
        <v>1</v>
      </c>
      <c r="N146" s="63" t="str">
        <f>IF(AND(M146=1,Tabuľka32[[#This Row],[Dosiahnutý štandardný výstup v čase predloženia ŽoNFP5]]&gt;=0),Tabuľka32[[#This Row],[Dosiahnutý štandardný výstup v čase predloženia ŽoNFP5]],0)</f>
        <v/>
      </c>
    </row>
    <row r="147" spans="1:14" ht="18" customHeight="1" x14ac:dyDescent="0.25">
      <c r="A147" s="156" t="s">
        <v>24</v>
      </c>
      <c r="B147" s="14" t="s">
        <v>53</v>
      </c>
      <c r="C147" s="157">
        <v>808</v>
      </c>
      <c r="D147" s="158" t="s">
        <v>226</v>
      </c>
      <c r="E147" s="159">
        <v>71699</v>
      </c>
      <c r="F147" s="20"/>
      <c r="G14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7" s="60"/>
      <c r="I14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7" s="20"/>
      <c r="K14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7" s="46"/>
      <c r="M147" s="4">
        <v>1</v>
      </c>
      <c r="N147" s="63" t="str">
        <f>IF(AND(M147=1,Tabuľka32[[#This Row],[Dosiahnutý štandardný výstup v čase predloženia ŽoNFP5]]&gt;=0),Tabuľka32[[#This Row],[Dosiahnutý štandardný výstup v čase predloženia ŽoNFP5]],0)</f>
        <v/>
      </c>
    </row>
    <row r="148" spans="1:14" ht="18" customHeight="1" x14ac:dyDescent="0.25">
      <c r="A148" s="156" t="s">
        <v>24</v>
      </c>
      <c r="B148" s="14" t="s">
        <v>53</v>
      </c>
      <c r="C148" s="157">
        <v>727</v>
      </c>
      <c r="D148" s="158" t="s">
        <v>273</v>
      </c>
      <c r="E148" s="159">
        <v>71699</v>
      </c>
      <c r="F148" s="20"/>
      <c r="G14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8" s="60"/>
      <c r="I14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8" s="20"/>
      <c r="K14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8" s="46"/>
      <c r="M148" s="4">
        <v>1</v>
      </c>
      <c r="N148" s="63" t="str">
        <f>IF(AND(M148=1,Tabuľka32[[#This Row],[Dosiahnutý štandardný výstup v čase predloženia ŽoNFP5]]&gt;=0),Tabuľka32[[#This Row],[Dosiahnutý štandardný výstup v čase predloženia ŽoNFP5]],0)</f>
        <v/>
      </c>
    </row>
    <row r="149" spans="1:14" ht="18" customHeight="1" x14ac:dyDescent="0.25">
      <c r="A149" s="156" t="s">
        <v>24</v>
      </c>
      <c r="B149" s="14" t="s">
        <v>53</v>
      </c>
      <c r="C149" s="157">
        <v>728</v>
      </c>
      <c r="D149" s="158" t="s">
        <v>274</v>
      </c>
      <c r="E149" s="159">
        <v>71699</v>
      </c>
      <c r="F149" s="20"/>
      <c r="G14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9" s="60"/>
      <c r="I14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9" s="20"/>
      <c r="K14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9" s="46"/>
      <c r="M149" s="4">
        <v>1</v>
      </c>
      <c r="N149" s="63" t="str">
        <f>IF(AND(M149=1,Tabuľka32[[#This Row],[Dosiahnutý štandardný výstup v čase predloženia ŽoNFP5]]&gt;=0),Tabuľka32[[#This Row],[Dosiahnutý štandardný výstup v čase predloženia ŽoNFP5]],0)</f>
        <v/>
      </c>
    </row>
    <row r="150" spans="1:14" ht="18" customHeight="1" x14ac:dyDescent="0.25">
      <c r="A150" s="156" t="s">
        <v>24</v>
      </c>
      <c r="B150" s="14" t="s">
        <v>53</v>
      </c>
      <c r="C150" s="157">
        <v>815</v>
      </c>
      <c r="D150" s="158" t="s">
        <v>275</v>
      </c>
      <c r="E150" s="159">
        <v>71699</v>
      </c>
      <c r="F150" s="20"/>
      <c r="G15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0" s="60"/>
      <c r="I15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0" s="20"/>
      <c r="K15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0" s="46"/>
      <c r="M150" s="4">
        <v>1</v>
      </c>
      <c r="N150" s="63" t="str">
        <f>IF(AND(M150=1,Tabuľka32[[#This Row],[Dosiahnutý štandardný výstup v čase predloženia ŽoNFP5]]&gt;=0),Tabuľka32[[#This Row],[Dosiahnutý štandardný výstup v čase predloženia ŽoNFP5]],0)</f>
        <v/>
      </c>
    </row>
    <row r="151" spans="1:14" ht="18" customHeight="1" x14ac:dyDescent="0.25">
      <c r="A151" s="156" t="s">
        <v>24</v>
      </c>
      <c r="B151" s="14" t="s">
        <v>53</v>
      </c>
      <c r="C151" s="157">
        <v>701</v>
      </c>
      <c r="D151" s="158" t="s">
        <v>276</v>
      </c>
      <c r="E151" s="159">
        <v>71699</v>
      </c>
      <c r="F151" s="20"/>
      <c r="G15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1" s="60"/>
      <c r="I15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1" s="20"/>
      <c r="K15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1" s="46"/>
      <c r="M151" s="4">
        <v>1</v>
      </c>
      <c r="N151" s="63" t="str">
        <f>IF(AND(M151=1,Tabuľka32[[#This Row],[Dosiahnutý štandardný výstup v čase predloženia ŽoNFP5]]&gt;=0),Tabuľka32[[#This Row],[Dosiahnutý štandardný výstup v čase predloženia ŽoNFP5]],0)</f>
        <v/>
      </c>
    </row>
    <row r="152" spans="1:14" ht="18" customHeight="1" x14ac:dyDescent="0.25">
      <c r="A152" s="156" t="s">
        <v>24</v>
      </c>
      <c r="B152" s="14" t="s">
        <v>53</v>
      </c>
      <c r="C152" s="157">
        <v>740</v>
      </c>
      <c r="D152" s="158" t="s">
        <v>277</v>
      </c>
      <c r="E152" s="159">
        <v>71699</v>
      </c>
      <c r="F152" s="20"/>
      <c r="G15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2" s="60"/>
      <c r="I15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2" s="20"/>
      <c r="K15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2" s="46"/>
      <c r="M152" s="4">
        <v>1</v>
      </c>
      <c r="N152" s="63" t="str">
        <f>IF(AND(M152=1,Tabuľka32[[#This Row],[Dosiahnutý štandardný výstup v čase predloženia ŽoNFP5]]&gt;=0),Tabuľka32[[#This Row],[Dosiahnutý štandardný výstup v čase predloženia ŽoNFP5]],0)</f>
        <v/>
      </c>
    </row>
    <row r="153" spans="1:14" ht="18" customHeight="1" x14ac:dyDescent="0.25">
      <c r="A153" s="156" t="s">
        <v>24</v>
      </c>
      <c r="B153" s="14" t="s">
        <v>53</v>
      </c>
      <c r="C153" s="157">
        <v>741</v>
      </c>
      <c r="D153" s="158" t="s">
        <v>278</v>
      </c>
      <c r="E153" s="159">
        <v>71699</v>
      </c>
      <c r="F153" s="20"/>
      <c r="G15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3" s="60"/>
      <c r="I15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3" s="20"/>
      <c r="K15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3" s="46"/>
      <c r="M153" s="4">
        <v>1</v>
      </c>
      <c r="N153" s="63" t="str">
        <f>IF(AND(M153=1,Tabuľka32[[#This Row],[Dosiahnutý štandardný výstup v čase predloženia ŽoNFP5]]&gt;=0),Tabuľka32[[#This Row],[Dosiahnutý štandardný výstup v čase predloženia ŽoNFP5]],0)</f>
        <v/>
      </c>
    </row>
    <row r="154" spans="1:14" ht="18" customHeight="1" x14ac:dyDescent="0.25">
      <c r="A154" s="156" t="s">
        <v>24</v>
      </c>
      <c r="B154" s="14" t="s">
        <v>53</v>
      </c>
      <c r="C154" s="157">
        <v>742</v>
      </c>
      <c r="D154" s="158" t="s">
        <v>279</v>
      </c>
      <c r="E154" s="159">
        <v>71699</v>
      </c>
      <c r="F154" s="20"/>
      <c r="G15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4" s="60"/>
      <c r="I15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4" s="20"/>
      <c r="K15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4" s="46"/>
      <c r="M154" s="4">
        <v>1</v>
      </c>
      <c r="N154" s="63" t="str">
        <f>IF(AND(M154=1,Tabuľka32[[#This Row],[Dosiahnutý štandardný výstup v čase predloženia ŽoNFP5]]&gt;=0),Tabuľka32[[#This Row],[Dosiahnutý štandardný výstup v čase predloženia ŽoNFP5]],0)</f>
        <v/>
      </c>
    </row>
    <row r="155" spans="1:14" ht="18" customHeight="1" x14ac:dyDescent="0.25">
      <c r="A155" s="156" t="s">
        <v>24</v>
      </c>
      <c r="B155" s="14" t="s">
        <v>53</v>
      </c>
      <c r="C155" s="157">
        <v>743</v>
      </c>
      <c r="D155" s="158" t="s">
        <v>280</v>
      </c>
      <c r="E155" s="159">
        <v>71699</v>
      </c>
      <c r="F155" s="20"/>
      <c r="G15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5" s="60"/>
      <c r="I15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5" s="20"/>
      <c r="K15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5" s="46"/>
      <c r="M155" s="4">
        <v>1</v>
      </c>
      <c r="N155" s="63" t="str">
        <f>IF(AND(M155=1,Tabuľka32[[#This Row],[Dosiahnutý štandardný výstup v čase predloženia ŽoNFP5]]&gt;=0),Tabuľka32[[#This Row],[Dosiahnutý štandardný výstup v čase predloženia ŽoNFP5]],0)</f>
        <v/>
      </c>
    </row>
    <row r="156" spans="1:14" ht="18" customHeight="1" x14ac:dyDescent="0.25">
      <c r="A156" s="156" t="s">
        <v>24</v>
      </c>
      <c r="B156" s="14" t="s">
        <v>53</v>
      </c>
      <c r="C156" s="157">
        <v>809</v>
      </c>
      <c r="D156" s="158" t="s">
        <v>281</v>
      </c>
      <c r="E156" s="159">
        <v>71699</v>
      </c>
      <c r="F156" s="20"/>
      <c r="G15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6" s="60"/>
      <c r="I15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6" s="20"/>
      <c r="K15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6" s="46"/>
      <c r="M156" s="4">
        <v>1</v>
      </c>
      <c r="N156" s="63" t="str">
        <f>IF(AND(M156=1,Tabuľka32[[#This Row],[Dosiahnutý štandardný výstup v čase predloženia ŽoNFP5]]&gt;=0),Tabuľka32[[#This Row],[Dosiahnutý štandardný výstup v čase predloženia ŽoNFP5]],0)</f>
        <v/>
      </c>
    </row>
    <row r="157" spans="1:14" ht="18" customHeight="1" x14ac:dyDescent="0.25">
      <c r="A157" s="156" t="s">
        <v>24</v>
      </c>
      <c r="B157" s="14" t="s">
        <v>53</v>
      </c>
      <c r="C157" s="157">
        <v>810</v>
      </c>
      <c r="D157" s="158" t="s">
        <v>282</v>
      </c>
      <c r="E157" s="159">
        <v>71699</v>
      </c>
      <c r="F157" s="20"/>
      <c r="G15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7" s="60"/>
      <c r="I15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7" s="20"/>
      <c r="K15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7" s="46"/>
      <c r="M157" s="4">
        <v>1</v>
      </c>
      <c r="N157" s="63" t="str">
        <f>IF(AND(M157=1,Tabuľka32[[#This Row],[Dosiahnutý štandardný výstup v čase predloženia ŽoNFP5]]&gt;=0),Tabuľka32[[#This Row],[Dosiahnutý štandardný výstup v čase predloženia ŽoNFP5]],0)</f>
        <v/>
      </c>
    </row>
    <row r="158" spans="1:14" ht="18" customHeight="1" x14ac:dyDescent="0.25">
      <c r="A158" s="156" t="s">
        <v>24</v>
      </c>
      <c r="B158" s="14" t="s">
        <v>53</v>
      </c>
      <c r="C158" s="157">
        <v>702</v>
      </c>
      <c r="D158" s="158" t="s">
        <v>283</v>
      </c>
      <c r="E158" s="159">
        <v>71699</v>
      </c>
      <c r="F158" s="20"/>
      <c r="G15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8" s="60"/>
      <c r="I15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8" s="20"/>
      <c r="K15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8" s="46"/>
      <c r="M158" s="4">
        <v>1</v>
      </c>
      <c r="N158" s="63" t="str">
        <f>IF(AND(M158=1,Tabuľka32[[#This Row],[Dosiahnutý štandardný výstup v čase predloženia ŽoNFP5]]&gt;=0),Tabuľka32[[#This Row],[Dosiahnutý štandardný výstup v čase predloženia ŽoNFP5]],0)</f>
        <v/>
      </c>
    </row>
    <row r="159" spans="1:14" ht="18" customHeight="1" x14ac:dyDescent="0.25">
      <c r="A159" s="156" t="s">
        <v>24</v>
      </c>
      <c r="B159" s="14" t="s">
        <v>53</v>
      </c>
      <c r="C159" s="157">
        <v>817</v>
      </c>
      <c r="D159" s="158" t="s">
        <v>284</v>
      </c>
      <c r="E159" s="159">
        <v>71699</v>
      </c>
      <c r="F159" s="20"/>
      <c r="G15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9" s="60"/>
      <c r="I15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9" s="20"/>
      <c r="K15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9" s="46"/>
      <c r="M159" s="4">
        <v>1</v>
      </c>
      <c r="N159" s="63" t="str">
        <f>IF(AND(M159=1,Tabuľka32[[#This Row],[Dosiahnutý štandardný výstup v čase predloženia ŽoNFP5]]&gt;=0),Tabuľka32[[#This Row],[Dosiahnutý štandardný výstup v čase predloženia ŽoNFP5]],0)</f>
        <v/>
      </c>
    </row>
    <row r="160" spans="1:14" ht="18" customHeight="1" x14ac:dyDescent="0.25">
      <c r="A160" s="156" t="s">
        <v>24</v>
      </c>
      <c r="B160" s="14" t="s">
        <v>53</v>
      </c>
      <c r="C160" s="157">
        <v>820</v>
      </c>
      <c r="D160" s="158" t="s">
        <v>285</v>
      </c>
      <c r="E160" s="159">
        <v>71699</v>
      </c>
      <c r="F160" s="20"/>
      <c r="G16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0" s="60"/>
      <c r="I16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0" s="20"/>
      <c r="K16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0" s="46"/>
      <c r="M160" s="4">
        <v>1</v>
      </c>
      <c r="N160" s="63" t="str">
        <f>IF(AND(M160=1,Tabuľka32[[#This Row],[Dosiahnutý štandardný výstup v čase predloženia ŽoNFP5]]&gt;=0),Tabuľka32[[#This Row],[Dosiahnutý štandardný výstup v čase predloženia ŽoNFP5]],0)</f>
        <v/>
      </c>
    </row>
    <row r="161" spans="1:14" ht="18" customHeight="1" x14ac:dyDescent="0.25">
      <c r="A161" s="156" t="s">
        <v>24</v>
      </c>
      <c r="B161" s="14" t="s">
        <v>53</v>
      </c>
      <c r="C161" s="157">
        <v>805</v>
      </c>
      <c r="D161" s="158" t="s">
        <v>286</v>
      </c>
      <c r="E161" s="159">
        <v>71699</v>
      </c>
      <c r="F161" s="20"/>
      <c r="G16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1" s="60"/>
      <c r="I16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1" s="20"/>
      <c r="K16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1" s="46"/>
      <c r="M161" s="4">
        <v>1</v>
      </c>
      <c r="N161" s="63" t="str">
        <f>IF(AND(M161=1,Tabuľka32[[#This Row],[Dosiahnutý štandardný výstup v čase predloženia ŽoNFP5]]&gt;=0),Tabuľka32[[#This Row],[Dosiahnutý štandardný výstup v čase predloženia ŽoNFP5]],0)</f>
        <v/>
      </c>
    </row>
    <row r="162" spans="1:14" ht="18" customHeight="1" x14ac:dyDescent="0.25">
      <c r="A162" s="156" t="s">
        <v>24</v>
      </c>
      <c r="B162" s="14" t="s">
        <v>53</v>
      </c>
      <c r="C162" s="157">
        <v>614</v>
      </c>
      <c r="D162" s="158" t="s">
        <v>227</v>
      </c>
      <c r="E162" s="159">
        <v>71699</v>
      </c>
      <c r="F162" s="20"/>
      <c r="G16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2" s="60"/>
      <c r="I16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2" s="20"/>
      <c r="K16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2" s="46"/>
      <c r="M162" s="4">
        <v>1</v>
      </c>
      <c r="N162" s="63" t="str">
        <f>IF(AND(M162=1,Tabuľka32[[#This Row],[Dosiahnutý štandardný výstup v čase predloženia ŽoNFP5]]&gt;=0),Tabuľka32[[#This Row],[Dosiahnutý štandardný výstup v čase predloženia ŽoNFP5]],0)</f>
        <v/>
      </c>
    </row>
    <row r="163" spans="1:14" ht="18" customHeight="1" x14ac:dyDescent="0.25">
      <c r="A163" s="156" t="s">
        <v>24</v>
      </c>
      <c r="B163" s="14" t="s">
        <v>53</v>
      </c>
      <c r="C163" s="157">
        <v>714</v>
      </c>
      <c r="D163" s="158" t="s">
        <v>228</v>
      </c>
      <c r="E163" s="159">
        <v>71699</v>
      </c>
      <c r="F163" s="20"/>
      <c r="G16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3" s="60"/>
      <c r="I16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3" s="20"/>
      <c r="K16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3" s="46"/>
      <c r="M163" s="4">
        <v>1</v>
      </c>
      <c r="N163" s="63" t="str">
        <f>IF(AND(M163=1,Tabuľka32[[#This Row],[Dosiahnutý štandardný výstup v čase predloženia ŽoNFP5]]&gt;=0),Tabuľka32[[#This Row],[Dosiahnutý štandardný výstup v čase predloženia ŽoNFP5]],0)</f>
        <v/>
      </c>
    </row>
    <row r="164" spans="1:14" ht="18" customHeight="1" x14ac:dyDescent="0.25">
      <c r="A164" s="156" t="s">
        <v>24</v>
      </c>
      <c r="B164" s="14" t="s">
        <v>53</v>
      </c>
      <c r="C164" s="157">
        <v>708</v>
      </c>
      <c r="D164" s="158" t="s">
        <v>229</v>
      </c>
      <c r="E164" s="159">
        <v>71699</v>
      </c>
      <c r="F164" s="20"/>
      <c r="G16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4" s="60"/>
      <c r="I16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4" s="20"/>
      <c r="K16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4" s="46"/>
      <c r="M164" s="4">
        <v>1</v>
      </c>
      <c r="N164" s="63" t="str">
        <f>IF(AND(M164=1,Tabuľka32[[#This Row],[Dosiahnutý štandardný výstup v čase predloženia ŽoNFP5]]&gt;=0),Tabuľka32[[#This Row],[Dosiahnutý štandardný výstup v čase predloženia ŽoNFP5]],0)</f>
        <v/>
      </c>
    </row>
    <row r="165" spans="1:14" ht="18" customHeight="1" x14ac:dyDescent="0.25">
      <c r="A165" s="156" t="s">
        <v>24</v>
      </c>
      <c r="B165" s="14" t="s">
        <v>53</v>
      </c>
      <c r="C165" s="157">
        <v>610</v>
      </c>
      <c r="D165" s="158" t="s">
        <v>230</v>
      </c>
      <c r="E165" s="159">
        <v>71699</v>
      </c>
      <c r="F165" s="20"/>
      <c r="G16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5" s="60"/>
      <c r="I16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5" s="20"/>
      <c r="K16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5" s="46"/>
      <c r="M165" s="4">
        <v>1</v>
      </c>
      <c r="N165" s="63" t="str">
        <f>IF(AND(M165=1,Tabuľka32[[#This Row],[Dosiahnutý štandardný výstup v čase predloženia ŽoNFP5]]&gt;=0),Tabuľka32[[#This Row],[Dosiahnutý štandardný výstup v čase predloženia ŽoNFP5]],0)</f>
        <v/>
      </c>
    </row>
    <row r="166" spans="1:14" ht="18" customHeight="1" x14ac:dyDescent="0.25">
      <c r="A166" s="156" t="s">
        <v>24</v>
      </c>
      <c r="B166" s="14" t="s">
        <v>53</v>
      </c>
      <c r="C166" s="157">
        <v>611</v>
      </c>
      <c r="D166" s="158" t="s">
        <v>231</v>
      </c>
      <c r="E166" s="159">
        <v>71699</v>
      </c>
      <c r="F166" s="20"/>
      <c r="G16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6" s="60"/>
      <c r="I16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6" s="20"/>
      <c r="K16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6" s="46"/>
      <c r="M166" s="4">
        <v>1</v>
      </c>
      <c r="N166" s="63" t="str">
        <f>IF(AND(M166=1,Tabuľka32[[#This Row],[Dosiahnutý štandardný výstup v čase predloženia ŽoNFP5]]&gt;=0),Tabuľka32[[#This Row],[Dosiahnutý štandardný výstup v čase predloženia ŽoNFP5]],0)</f>
        <v/>
      </c>
    </row>
    <row r="167" spans="1:14" ht="18" customHeight="1" x14ac:dyDescent="0.25">
      <c r="A167" s="156" t="s">
        <v>24</v>
      </c>
      <c r="B167" s="14" t="s">
        <v>53</v>
      </c>
      <c r="C167" s="157">
        <v>730</v>
      </c>
      <c r="D167" s="158" t="s">
        <v>232</v>
      </c>
      <c r="E167" s="159">
        <v>71699</v>
      </c>
      <c r="F167" s="20"/>
      <c r="G16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7" s="60"/>
      <c r="I16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7" s="20"/>
      <c r="K16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7" s="46"/>
      <c r="M167" s="4">
        <v>1</v>
      </c>
      <c r="N167" s="63" t="str">
        <f>IF(AND(M167=1,Tabuľka32[[#This Row],[Dosiahnutý štandardný výstup v čase predloženia ŽoNFP5]]&gt;=0),Tabuľka32[[#This Row],[Dosiahnutý štandardný výstup v čase predloženia ŽoNFP5]],0)</f>
        <v/>
      </c>
    </row>
    <row r="168" spans="1:14" ht="18" customHeight="1" x14ac:dyDescent="0.25">
      <c r="A168" s="156" t="s">
        <v>24</v>
      </c>
      <c r="B168" s="14" t="s">
        <v>53</v>
      </c>
      <c r="C168" s="157">
        <v>709</v>
      </c>
      <c r="D168" s="158" t="s">
        <v>233</v>
      </c>
      <c r="E168" s="159">
        <v>71699</v>
      </c>
      <c r="F168" s="20"/>
      <c r="G16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8" s="60"/>
      <c r="I16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8" s="20"/>
      <c r="K16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8" s="46"/>
      <c r="M168" s="4">
        <v>1</v>
      </c>
      <c r="N168" s="63" t="str">
        <f>IF(AND(M168=1,Tabuľka32[[#This Row],[Dosiahnutý štandardný výstup v čase predloženia ŽoNFP5]]&gt;=0),Tabuľka32[[#This Row],[Dosiahnutý štandardný výstup v čase predloženia ŽoNFP5]],0)</f>
        <v/>
      </c>
    </row>
    <row r="169" spans="1:14" ht="18" customHeight="1" x14ac:dyDescent="0.25">
      <c r="A169" s="156" t="s">
        <v>24</v>
      </c>
      <c r="B169" s="14" t="s">
        <v>53</v>
      </c>
      <c r="C169" s="157">
        <v>811</v>
      </c>
      <c r="D169" s="158" t="s">
        <v>234</v>
      </c>
      <c r="E169" s="159">
        <v>71699</v>
      </c>
      <c r="F169" s="20"/>
      <c r="G16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9" s="60"/>
      <c r="I16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9" s="20"/>
      <c r="K16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9" s="46"/>
      <c r="M169" s="4">
        <v>1</v>
      </c>
      <c r="N169" s="63" t="str">
        <f>IF(AND(M169=1,Tabuľka32[[#This Row],[Dosiahnutý štandardný výstup v čase predloženia ŽoNFP5]]&gt;=0),Tabuľka32[[#This Row],[Dosiahnutý štandardný výstup v čase predloženia ŽoNFP5]],0)</f>
        <v/>
      </c>
    </row>
    <row r="170" spans="1:14" ht="18" customHeight="1" x14ac:dyDescent="0.25">
      <c r="A170" s="156" t="s">
        <v>24</v>
      </c>
      <c r="B170" s="14" t="s">
        <v>53</v>
      </c>
      <c r="C170" s="157">
        <v>826</v>
      </c>
      <c r="D170" s="158" t="s">
        <v>235</v>
      </c>
      <c r="E170" s="159">
        <v>71699</v>
      </c>
      <c r="F170" s="20"/>
      <c r="G17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0" s="60"/>
      <c r="I17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0" s="20"/>
      <c r="K17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0" s="46"/>
      <c r="M170" s="4">
        <v>1</v>
      </c>
      <c r="N170" s="63" t="str">
        <f>IF(AND(M170=1,Tabuľka32[[#This Row],[Dosiahnutý štandardný výstup v čase predloženia ŽoNFP5]]&gt;=0),Tabuľka32[[#This Row],[Dosiahnutý štandardný výstup v čase predloženia ŽoNFP5]],0)</f>
        <v/>
      </c>
    </row>
    <row r="171" spans="1:14" ht="18" customHeight="1" x14ac:dyDescent="0.25">
      <c r="A171" s="156" t="s">
        <v>24</v>
      </c>
      <c r="B171" s="14" t="s">
        <v>53</v>
      </c>
      <c r="C171" s="157">
        <v>713</v>
      </c>
      <c r="D171" s="158" t="s">
        <v>236</v>
      </c>
      <c r="E171" s="159">
        <v>71699</v>
      </c>
      <c r="F171" s="20"/>
      <c r="G17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1" s="60"/>
      <c r="I17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1" s="20"/>
      <c r="K17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1" s="46"/>
      <c r="M171" s="4">
        <v>1</v>
      </c>
      <c r="N171" s="63" t="str">
        <f>IF(AND(M171=1,Tabuľka32[[#This Row],[Dosiahnutý štandardný výstup v čase predloženia ŽoNFP5]]&gt;=0),Tabuľka32[[#This Row],[Dosiahnutý štandardný výstup v čase predloženia ŽoNFP5]],0)</f>
        <v/>
      </c>
    </row>
    <row r="172" spans="1:14" ht="18" customHeight="1" x14ac:dyDescent="0.25">
      <c r="A172" s="156" t="s">
        <v>24</v>
      </c>
      <c r="B172" s="14" t="s">
        <v>53</v>
      </c>
      <c r="C172" s="157">
        <v>726</v>
      </c>
      <c r="D172" s="158" t="s">
        <v>237</v>
      </c>
      <c r="E172" s="159">
        <v>71699</v>
      </c>
      <c r="F172" s="20"/>
      <c r="G17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2" s="60"/>
      <c r="I17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2" s="20"/>
      <c r="K17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2" s="46"/>
      <c r="M172" s="4">
        <v>1</v>
      </c>
      <c r="N172" s="63" t="str">
        <f>IF(AND(M172=1,Tabuľka32[[#This Row],[Dosiahnutý štandardný výstup v čase predloženia ŽoNFP5]]&gt;=0),Tabuľka32[[#This Row],[Dosiahnutý štandardný výstup v čase predloženia ŽoNFP5]],0)</f>
        <v/>
      </c>
    </row>
    <row r="173" spans="1:14" ht="18" customHeight="1" x14ac:dyDescent="0.25">
      <c r="A173" s="156" t="s">
        <v>24</v>
      </c>
      <c r="B173" s="14" t="s">
        <v>53</v>
      </c>
      <c r="C173" s="157">
        <v>739</v>
      </c>
      <c r="D173" s="158" t="s">
        <v>239</v>
      </c>
      <c r="E173" s="159">
        <v>71699</v>
      </c>
      <c r="F173" s="20"/>
      <c r="G17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3" s="60"/>
      <c r="I17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3" s="20"/>
      <c r="K17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3" s="46"/>
      <c r="M173" s="4">
        <v>1</v>
      </c>
      <c r="N173" s="63" t="str">
        <f>IF(AND(M173=1,Tabuľka32[[#This Row],[Dosiahnutý štandardný výstup v čase predloženia ŽoNFP5]]&gt;=0),Tabuľka32[[#This Row],[Dosiahnutý štandardný výstup v čase predloženia ŽoNFP5]],0)</f>
        <v/>
      </c>
    </row>
    <row r="174" spans="1:14" ht="18" customHeight="1" x14ac:dyDescent="0.25">
      <c r="A174" s="156" t="s">
        <v>24</v>
      </c>
      <c r="B174" s="14" t="s">
        <v>53</v>
      </c>
      <c r="C174" s="157">
        <v>744</v>
      </c>
      <c r="D174" s="158" t="s">
        <v>240</v>
      </c>
      <c r="E174" s="159">
        <v>71699</v>
      </c>
      <c r="F174" s="20"/>
      <c r="G17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4" s="60"/>
      <c r="I17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4" s="20"/>
      <c r="K17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4" s="46"/>
      <c r="M174" s="4">
        <v>1</v>
      </c>
      <c r="N174" s="63" t="str">
        <f>IF(AND(M174=1,Tabuľka32[[#This Row],[Dosiahnutý štandardný výstup v čase predloženia ŽoNFP5]]&gt;=0),Tabuľka32[[#This Row],[Dosiahnutý štandardný výstup v čase predloženia ŽoNFP5]],0)</f>
        <v/>
      </c>
    </row>
    <row r="175" spans="1:14" ht="18" customHeight="1" x14ac:dyDescent="0.25">
      <c r="A175" s="156" t="s">
        <v>24</v>
      </c>
      <c r="B175" s="14" t="s">
        <v>53</v>
      </c>
      <c r="C175" s="157">
        <v>745</v>
      </c>
      <c r="D175" s="158" t="s">
        <v>241</v>
      </c>
      <c r="E175" s="159">
        <v>71699</v>
      </c>
      <c r="F175" s="20"/>
      <c r="G17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5" s="60"/>
      <c r="I17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5" s="20"/>
      <c r="K17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5" s="46"/>
      <c r="M175" s="4">
        <v>1</v>
      </c>
      <c r="N175" s="63" t="str">
        <f>IF(AND(M175=1,Tabuľka32[[#This Row],[Dosiahnutý štandardný výstup v čase predloženia ŽoNFP5]]&gt;=0),Tabuľka32[[#This Row],[Dosiahnutý štandardný výstup v čase predloženia ŽoNFP5]],0)</f>
        <v/>
      </c>
    </row>
    <row r="176" spans="1:14" ht="18" customHeight="1" x14ac:dyDescent="0.25">
      <c r="A176" s="156" t="s">
        <v>24</v>
      </c>
      <c r="B176" s="14" t="s">
        <v>53</v>
      </c>
      <c r="C176" s="157">
        <v>737</v>
      </c>
      <c r="D176" s="158" t="s">
        <v>242</v>
      </c>
      <c r="E176" s="159">
        <v>71699</v>
      </c>
      <c r="F176" s="20"/>
      <c r="G17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6" s="60"/>
      <c r="I17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6" s="20"/>
      <c r="K17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6" s="46"/>
      <c r="M176" s="4">
        <v>1</v>
      </c>
      <c r="N176" s="63" t="str">
        <f>IF(AND(M176=1,Tabuľka32[[#This Row],[Dosiahnutý štandardný výstup v čase predloženia ŽoNFP5]]&gt;=0),Tabuľka32[[#This Row],[Dosiahnutý štandardný výstup v čase predloženia ŽoNFP5]],0)</f>
        <v/>
      </c>
    </row>
    <row r="177" spans="1:14" ht="18" customHeight="1" x14ac:dyDescent="0.25">
      <c r="A177" s="156" t="s">
        <v>24</v>
      </c>
      <c r="B177" s="14" t="s">
        <v>53</v>
      </c>
      <c r="C177" s="157">
        <v>738</v>
      </c>
      <c r="D177" s="158" t="s">
        <v>243</v>
      </c>
      <c r="E177" s="159">
        <v>71699</v>
      </c>
      <c r="F177" s="20"/>
      <c r="G17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7" s="60"/>
      <c r="I17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7" s="20"/>
      <c r="K17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7" s="46"/>
      <c r="M177" s="4">
        <v>1</v>
      </c>
      <c r="N177" s="63" t="str">
        <f>IF(AND(M177=1,Tabuľka32[[#This Row],[Dosiahnutý štandardný výstup v čase predloženia ŽoNFP5]]&gt;=0),Tabuľka32[[#This Row],[Dosiahnutý štandardný výstup v čase predloženia ŽoNFP5]],0)</f>
        <v/>
      </c>
    </row>
    <row r="178" spans="1:14" ht="18" customHeight="1" x14ac:dyDescent="0.25">
      <c r="A178" s="156" t="s">
        <v>24</v>
      </c>
      <c r="B178" s="14" t="s">
        <v>53</v>
      </c>
      <c r="C178" s="157">
        <v>718</v>
      </c>
      <c r="D178" s="158" t="s">
        <v>244</v>
      </c>
      <c r="E178" s="159">
        <v>71699</v>
      </c>
      <c r="F178" s="20"/>
      <c r="G17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8" s="60"/>
      <c r="I17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8" s="20"/>
      <c r="K17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8" s="46"/>
      <c r="M178" s="4">
        <v>1</v>
      </c>
      <c r="N178" s="63" t="str">
        <f>IF(AND(M178=1,Tabuľka32[[#This Row],[Dosiahnutý štandardný výstup v čase predloženia ŽoNFP5]]&gt;=0),Tabuľka32[[#This Row],[Dosiahnutý štandardný výstup v čase predloženia ŽoNFP5]],0)</f>
        <v/>
      </c>
    </row>
    <row r="179" spans="1:14" ht="18" customHeight="1" x14ac:dyDescent="0.25">
      <c r="A179" s="156" t="s">
        <v>24</v>
      </c>
      <c r="B179" s="14" t="s">
        <v>53</v>
      </c>
      <c r="C179" s="157">
        <v>719</v>
      </c>
      <c r="D179" s="158" t="s">
        <v>245</v>
      </c>
      <c r="E179" s="159">
        <v>71699</v>
      </c>
      <c r="F179" s="20"/>
      <c r="G17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9" s="60"/>
      <c r="I17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9" s="20"/>
      <c r="K17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9" s="46"/>
      <c r="N179" s="63">
        <f>IF(AND(M179=1,Tabuľka32[[#This Row],[Dosiahnutý štandardný výstup v čase predloženia ŽoNFP5]]&gt;=0),Tabuľka32[[#This Row],[Dosiahnutý štandardný výstup v čase predloženia ŽoNFP5]],0)</f>
        <v>0</v>
      </c>
    </row>
    <row r="180" spans="1:14" ht="18" customHeight="1" x14ac:dyDescent="0.25">
      <c r="A180" s="156" t="s">
        <v>24</v>
      </c>
      <c r="B180" s="14" t="s">
        <v>53</v>
      </c>
      <c r="C180" s="157">
        <v>676</v>
      </c>
      <c r="D180" s="158" t="s">
        <v>371</v>
      </c>
      <c r="E180" s="159">
        <v>71699</v>
      </c>
      <c r="F180" s="20"/>
      <c r="G18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0" s="60"/>
      <c r="I18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0" s="20"/>
      <c r="K18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0" s="46"/>
      <c r="N180" s="63">
        <f>IF(AND(M180=1,Tabuľka32[[#This Row],[Dosiahnutý štandardný výstup v čase predloženia ŽoNFP5]]&gt;=0),Tabuľka32[[#This Row],[Dosiahnutý štandardný výstup v čase predloženia ŽoNFP5]],0)</f>
        <v>0</v>
      </c>
    </row>
    <row r="181" spans="1:14" ht="18" customHeight="1" x14ac:dyDescent="0.25">
      <c r="A181" s="156" t="s">
        <v>372</v>
      </c>
      <c r="B181" s="14" t="s">
        <v>53</v>
      </c>
      <c r="C181" s="157">
        <v>628</v>
      </c>
      <c r="D181" s="158" t="s">
        <v>373</v>
      </c>
      <c r="E181" s="159">
        <v>412800</v>
      </c>
      <c r="F181" s="20"/>
      <c r="G18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1" s="60"/>
      <c r="I18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1" s="20"/>
      <c r="K18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1" s="46"/>
      <c r="N181" s="63">
        <f>IF(AND(M181=1,Tabuľka32[[#This Row],[Dosiahnutý štandardný výstup v čase predloženia ŽoNFP5]]&gt;=0),Tabuľka32[[#This Row],[Dosiahnutý štandardný výstup v čase predloženia ŽoNFP5]],0)</f>
        <v>0</v>
      </c>
    </row>
    <row r="182" spans="1:14" ht="18" customHeight="1" x14ac:dyDescent="0.25">
      <c r="A182" s="156" t="s">
        <v>25</v>
      </c>
      <c r="B182" s="14" t="s">
        <v>53</v>
      </c>
      <c r="C182" s="157">
        <v>630</v>
      </c>
      <c r="D182" s="158" t="s">
        <v>374</v>
      </c>
      <c r="E182" s="159">
        <v>761400</v>
      </c>
      <c r="F182" s="20"/>
      <c r="G18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2" s="60"/>
      <c r="I18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2" s="20"/>
      <c r="K18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2" s="46"/>
      <c r="N182" s="63">
        <f>IF(AND(M182=1,Tabuľka32[[#This Row],[Dosiahnutý štandardný výstup v čase predloženia ŽoNFP5]]&gt;=0),Tabuľka32[[#This Row],[Dosiahnutý štandardný výstup v čase predloženia ŽoNFP5]],0)</f>
        <v>0</v>
      </c>
    </row>
    <row r="183" spans="1:14" ht="18" customHeight="1" x14ac:dyDescent="0.25">
      <c r="A183" s="156" t="s">
        <v>375</v>
      </c>
      <c r="B183" s="14" t="s">
        <v>53</v>
      </c>
      <c r="C183" s="157">
        <v>660</v>
      </c>
      <c r="D183" s="158" t="s">
        <v>376</v>
      </c>
      <c r="E183" s="159">
        <v>116</v>
      </c>
      <c r="F183" s="20"/>
      <c r="G18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3" s="60"/>
      <c r="I18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3" s="20"/>
      <c r="K18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3" s="46"/>
      <c r="N183" s="63">
        <f>IF(AND(M183=1,Tabuľka32[[#This Row],[Dosiahnutý štandardný výstup v čase predloženia ŽoNFP5]]&gt;=0),Tabuľka32[[#This Row],[Dosiahnutý štandardný výstup v čase predloženia ŽoNFP5]],0)</f>
        <v>0</v>
      </c>
    </row>
    <row r="184" spans="1:14" ht="18" customHeight="1" x14ac:dyDescent="0.25">
      <c r="A184" s="156" t="s">
        <v>375</v>
      </c>
      <c r="B184" s="14" t="s">
        <v>53</v>
      </c>
      <c r="C184" s="157">
        <v>661</v>
      </c>
      <c r="D184" s="158" t="s">
        <v>377</v>
      </c>
      <c r="E184" s="159">
        <v>116</v>
      </c>
      <c r="F184" s="20"/>
      <c r="G18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4" s="60"/>
      <c r="I18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4" s="20"/>
      <c r="K18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4" s="46"/>
      <c r="N184" s="63">
        <f>IF(AND(M184=1,Tabuľka32[[#This Row],[Dosiahnutý štandardný výstup v čase predloženia ŽoNFP5]]&gt;=0),Tabuľka32[[#This Row],[Dosiahnutý štandardný výstup v čase predloženia ŽoNFP5]],0)</f>
        <v>0</v>
      </c>
    </row>
    <row r="185" spans="1:14" ht="18" customHeight="1" x14ac:dyDescent="0.25">
      <c r="A185" s="156" t="s">
        <v>375</v>
      </c>
      <c r="B185" s="14" t="s">
        <v>53</v>
      </c>
      <c r="C185" s="157">
        <v>662</v>
      </c>
      <c r="D185" s="158" t="s">
        <v>378</v>
      </c>
      <c r="E185" s="159">
        <v>116</v>
      </c>
      <c r="F185" s="20"/>
      <c r="G18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5" s="60"/>
      <c r="I18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5" s="20"/>
      <c r="K18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5" s="46"/>
      <c r="N185" s="63">
        <f>IF(AND(M185=1,Tabuľka32[[#This Row],[Dosiahnutý štandardný výstup v čase predloženia ŽoNFP5]]&gt;=0),Tabuľka32[[#This Row],[Dosiahnutý štandardný výstup v čase predloženia ŽoNFP5]],0)</f>
        <v>0</v>
      </c>
    </row>
    <row r="186" spans="1:14" ht="18" customHeight="1" x14ac:dyDescent="0.25">
      <c r="A186" s="156" t="s">
        <v>375</v>
      </c>
      <c r="B186" s="14" t="s">
        <v>53</v>
      </c>
      <c r="C186" s="157">
        <v>663</v>
      </c>
      <c r="D186" s="158" t="s">
        <v>379</v>
      </c>
      <c r="E186" s="159">
        <v>116</v>
      </c>
      <c r="F186" s="20"/>
      <c r="G18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6" s="60"/>
      <c r="I18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6" s="20"/>
      <c r="K18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6" s="46"/>
      <c r="N186" s="63">
        <f>IF(AND(M186=1,Tabuľka32[[#This Row],[Dosiahnutý štandardný výstup v čase predloženia ŽoNFP5]]&gt;=0),Tabuľka32[[#This Row],[Dosiahnutý štandardný výstup v čase predloženia ŽoNFP5]],0)</f>
        <v>0</v>
      </c>
    </row>
    <row r="187" spans="1:14" ht="18" customHeight="1" x14ac:dyDescent="0.25">
      <c r="A187" s="156" t="s">
        <v>375</v>
      </c>
      <c r="B187" s="14" t="s">
        <v>53</v>
      </c>
      <c r="C187" s="157">
        <v>773</v>
      </c>
      <c r="D187" s="158" t="s">
        <v>380</v>
      </c>
      <c r="E187" s="159">
        <v>116</v>
      </c>
      <c r="F187" s="20"/>
      <c r="G18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7" s="60"/>
      <c r="I18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7" s="20"/>
      <c r="K18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7" s="46"/>
      <c r="N187" s="63">
        <f>IF(AND(M187=1,Tabuľka32[[#This Row],[Dosiahnutý štandardný výstup v čase predloženia ŽoNFP5]]&gt;=0),Tabuľka32[[#This Row],[Dosiahnutý štandardný výstup v čase predloženia ŽoNFP5]],0)</f>
        <v>0</v>
      </c>
    </row>
    <row r="188" spans="1:14" ht="18" customHeight="1" x14ac:dyDescent="0.25">
      <c r="A188" s="156" t="s">
        <v>375</v>
      </c>
      <c r="B188" s="14" t="s">
        <v>53</v>
      </c>
      <c r="C188" s="157">
        <v>613</v>
      </c>
      <c r="D188" s="158" t="s">
        <v>381</v>
      </c>
      <c r="E188" s="159">
        <v>116</v>
      </c>
      <c r="F188" s="20"/>
      <c r="G18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8" s="60"/>
      <c r="I18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8" s="20"/>
      <c r="K18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8" s="46"/>
      <c r="N188" s="63">
        <f>IF(AND(M188=1,Tabuľka32[[#This Row],[Dosiahnutý štandardný výstup v čase predloženia ŽoNFP5]]&gt;=0),Tabuľka32[[#This Row],[Dosiahnutý štandardný výstup v čase predloženia ŽoNFP5]],0)</f>
        <v>0</v>
      </c>
    </row>
    <row r="189" spans="1:14" ht="18" customHeight="1" x14ac:dyDescent="0.25">
      <c r="A189" s="156" t="s">
        <v>375</v>
      </c>
      <c r="B189" s="14" t="s">
        <v>53</v>
      </c>
      <c r="C189" s="157">
        <v>602</v>
      </c>
      <c r="D189" s="158" t="s">
        <v>382</v>
      </c>
      <c r="E189" s="159">
        <v>116</v>
      </c>
      <c r="F189" s="20"/>
      <c r="G18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9" s="60"/>
      <c r="I18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9" s="20"/>
      <c r="K18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9" s="46"/>
      <c r="N189" s="63">
        <f>IF(AND(M189=1,Tabuľka32[[#This Row],[Dosiahnutý štandardný výstup v čase predloženia ŽoNFP5]]&gt;=0),Tabuľka32[[#This Row],[Dosiahnutý štandardný výstup v čase predloženia ŽoNFP5]],0)</f>
        <v>0</v>
      </c>
    </row>
    <row r="190" spans="1:14" ht="18" customHeight="1" x14ac:dyDescent="0.25">
      <c r="A190" s="156" t="s">
        <v>375</v>
      </c>
      <c r="B190" s="14" t="s">
        <v>53</v>
      </c>
      <c r="C190" s="157">
        <v>669</v>
      </c>
      <c r="D190" s="158" t="s">
        <v>383</v>
      </c>
      <c r="E190" s="159">
        <v>116</v>
      </c>
      <c r="F190" s="20"/>
      <c r="G19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0" s="60"/>
      <c r="I19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0" s="20"/>
      <c r="K19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0" s="46"/>
      <c r="N190" s="63">
        <f>IF(AND(M190=1,Tabuľka32[[#This Row],[Dosiahnutý štandardný výstup v čase predloženia ŽoNFP5]]&gt;=0),Tabuľka32[[#This Row],[Dosiahnutý štandardný výstup v čase predloženia ŽoNFP5]],0)</f>
        <v>0</v>
      </c>
    </row>
    <row r="191" spans="1:14" ht="18" customHeight="1" x14ac:dyDescent="0.25">
      <c r="A191" s="156" t="s">
        <v>375</v>
      </c>
      <c r="B191" s="14" t="s">
        <v>53</v>
      </c>
      <c r="C191" s="157">
        <v>656</v>
      </c>
      <c r="D191" s="158" t="s">
        <v>384</v>
      </c>
      <c r="E191" s="159">
        <v>116</v>
      </c>
      <c r="F191" s="20"/>
      <c r="G19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1" s="60"/>
      <c r="I19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1" s="20"/>
      <c r="K19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1" s="46"/>
      <c r="N191" s="63">
        <f>IF(AND(M191=1,Tabuľka32[[#This Row],[Dosiahnutý štandardný výstup v čase predloženia ŽoNFP5]]&gt;=0),Tabuľka32[[#This Row],[Dosiahnutý štandardný výstup v čase predloženia ŽoNFP5]],0)</f>
        <v>0</v>
      </c>
    </row>
    <row r="192" spans="1:14" ht="18" customHeight="1" x14ac:dyDescent="0.25">
      <c r="A192" s="156" t="s">
        <v>375</v>
      </c>
      <c r="B192" s="14" t="s">
        <v>53</v>
      </c>
      <c r="C192" s="157">
        <v>666</v>
      </c>
      <c r="D192" s="158" t="s">
        <v>385</v>
      </c>
      <c r="E192" s="159">
        <v>116</v>
      </c>
      <c r="F192" s="20"/>
      <c r="G19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2" s="60"/>
      <c r="I19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2" s="20"/>
      <c r="K19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2" s="46"/>
      <c r="N192" s="63">
        <f>IF(AND(M192=1,Tabuľka32[[#This Row],[Dosiahnutý štandardný výstup v čase predloženia ŽoNFP5]]&gt;=0),Tabuľka32[[#This Row],[Dosiahnutý štandardný výstup v čase predloženia ŽoNFP5]],0)</f>
        <v>0</v>
      </c>
    </row>
    <row r="193" spans="1:14" ht="18" customHeight="1" x14ac:dyDescent="0.25">
      <c r="A193" s="156" t="s">
        <v>375</v>
      </c>
      <c r="B193" s="14" t="s">
        <v>53</v>
      </c>
      <c r="C193" s="157">
        <v>657</v>
      </c>
      <c r="D193" s="158" t="s">
        <v>386</v>
      </c>
      <c r="E193" s="159">
        <v>116</v>
      </c>
      <c r="F193" s="20"/>
      <c r="G19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3" s="60"/>
      <c r="I19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3" s="20"/>
      <c r="K19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3" s="46"/>
      <c r="N193" s="63">
        <f>IF(AND(M193=1,Tabuľka32[[#This Row],[Dosiahnutý štandardný výstup v čase predloženia ŽoNFP5]]&gt;=0),Tabuľka32[[#This Row],[Dosiahnutý štandardný výstup v čase predloženia ŽoNFP5]],0)</f>
        <v>0</v>
      </c>
    </row>
    <row r="194" spans="1:14" ht="18" customHeight="1" x14ac:dyDescent="0.25">
      <c r="A194" s="156" t="s">
        <v>26</v>
      </c>
      <c r="B194" s="14" t="s">
        <v>53</v>
      </c>
      <c r="C194" s="157">
        <v>115</v>
      </c>
      <c r="D194" s="158" t="s">
        <v>388</v>
      </c>
      <c r="E194" s="159">
        <v>653</v>
      </c>
      <c r="F194" s="20"/>
      <c r="G19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4" s="60"/>
      <c r="I19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4" s="20"/>
      <c r="K19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4" s="46"/>
      <c r="N194" s="63">
        <f>IF(AND(M194=1,Tabuľka32[[#This Row],[Dosiahnutý štandardný výstup v čase predloženia ŽoNFP5]]&gt;=0),Tabuľka32[[#This Row],[Dosiahnutý štandardný výstup v čase predloženia ŽoNFP5]],0)</f>
        <v>0</v>
      </c>
    </row>
    <row r="195" spans="1:14" ht="18" customHeight="1" x14ac:dyDescent="0.25">
      <c r="A195" s="156" t="s">
        <v>26</v>
      </c>
      <c r="B195" s="14" t="s">
        <v>53</v>
      </c>
      <c r="C195" s="157">
        <v>111</v>
      </c>
      <c r="D195" s="158" t="s">
        <v>389</v>
      </c>
      <c r="E195" s="159">
        <v>653</v>
      </c>
      <c r="F195" s="20"/>
      <c r="G19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5" s="60"/>
      <c r="I19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5" s="20"/>
      <c r="K19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5" s="46"/>
      <c r="N195" s="63">
        <f>IF(AND(M195=1,Tabuľka32[[#This Row],[Dosiahnutý štandardný výstup v čase predloženia ŽoNFP5]]&gt;=0),Tabuľka32[[#This Row],[Dosiahnutý štandardný výstup v čase predloženia ŽoNFP5]],0)</f>
        <v>0</v>
      </c>
    </row>
    <row r="196" spans="1:14" ht="18" customHeight="1" x14ac:dyDescent="0.25">
      <c r="A196" s="156" t="s">
        <v>27</v>
      </c>
      <c r="B196" s="14" t="s">
        <v>53</v>
      </c>
      <c r="C196" s="157">
        <v>823</v>
      </c>
      <c r="D196" s="158" t="s">
        <v>217</v>
      </c>
      <c r="E196" s="159">
        <v>259</v>
      </c>
      <c r="F196" s="20"/>
      <c r="G19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6" s="60"/>
      <c r="I19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6" s="20"/>
      <c r="K19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6" s="46"/>
      <c r="M196" s="4">
        <v>1</v>
      </c>
      <c r="N196" s="63" t="str">
        <f>IF(AND(M196=1,Tabuľka32[[#This Row],[Dosiahnutý štandardný výstup v čase predloženia ŽoNFP5]]&gt;=0),Tabuľka32[[#This Row],[Dosiahnutý štandardný výstup v čase predloženia ŽoNFP5]],0)</f>
        <v/>
      </c>
    </row>
    <row r="197" spans="1:14" ht="18" customHeight="1" x14ac:dyDescent="0.25">
      <c r="A197" s="156" t="s">
        <v>27</v>
      </c>
      <c r="B197" s="14" t="s">
        <v>53</v>
      </c>
      <c r="C197" s="157">
        <v>825</v>
      </c>
      <c r="D197" s="158" t="s">
        <v>219</v>
      </c>
      <c r="E197" s="159">
        <v>259</v>
      </c>
      <c r="F197" s="20"/>
      <c r="G19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7" s="60"/>
      <c r="I19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7" s="20"/>
      <c r="K19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7" s="46"/>
      <c r="M197" s="4">
        <v>1</v>
      </c>
      <c r="N197" s="63" t="str">
        <f>IF(AND(M197=1,Tabuľka32[[#This Row],[Dosiahnutý štandardný výstup v čase predloženia ŽoNFP5]]&gt;=0),Tabuľka32[[#This Row],[Dosiahnutý štandardný výstup v čase predloženia ŽoNFP5]],0)</f>
        <v/>
      </c>
    </row>
    <row r="198" spans="1:14" ht="18" customHeight="1" x14ac:dyDescent="0.25">
      <c r="A198" s="156" t="s">
        <v>27</v>
      </c>
      <c r="B198" s="14" t="s">
        <v>53</v>
      </c>
      <c r="C198" s="157">
        <v>304</v>
      </c>
      <c r="D198" s="161" t="s">
        <v>336</v>
      </c>
      <c r="E198" s="159">
        <v>259</v>
      </c>
      <c r="F198" s="20"/>
      <c r="G19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8" s="60"/>
      <c r="I19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8" s="20"/>
      <c r="K19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8" s="46"/>
      <c r="M198" s="4">
        <v>1</v>
      </c>
      <c r="N198" s="63" t="str">
        <f>IF(AND(M198=1,Tabuľka32[[#This Row],[Dosiahnutý štandardný výstup v čase predloženia ŽoNFP5]]&gt;=0),Tabuľka32[[#This Row],[Dosiahnutý štandardný výstup v čase predloženia ŽoNFP5]],0)</f>
        <v/>
      </c>
    </row>
    <row r="199" spans="1:14" ht="18" customHeight="1" x14ac:dyDescent="0.25">
      <c r="A199" s="156" t="s">
        <v>27</v>
      </c>
      <c r="B199" s="14" t="s">
        <v>53</v>
      </c>
      <c r="C199" s="157">
        <v>608</v>
      </c>
      <c r="D199" s="158" t="s">
        <v>332</v>
      </c>
      <c r="E199" s="159">
        <v>259</v>
      </c>
      <c r="F199" s="20"/>
      <c r="G19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9" s="60"/>
      <c r="I19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9" s="20"/>
      <c r="K19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9" s="46"/>
      <c r="M199" s="4">
        <v>1</v>
      </c>
      <c r="N199" s="63" t="str">
        <f>IF(AND(M199=1,Tabuľka32[[#This Row],[Dosiahnutý štandardný výstup v čase predloženia ŽoNFP5]]&gt;=0),Tabuľka32[[#This Row],[Dosiahnutý štandardný výstup v čase predloženia ŽoNFP5]],0)</f>
        <v/>
      </c>
    </row>
    <row r="200" spans="1:14" ht="18" customHeight="1" x14ac:dyDescent="0.25">
      <c r="A200" s="156" t="s">
        <v>27</v>
      </c>
      <c r="B200" s="14" t="s">
        <v>53</v>
      </c>
      <c r="C200" s="157">
        <v>735</v>
      </c>
      <c r="D200" s="158" t="s">
        <v>333</v>
      </c>
      <c r="E200" s="159">
        <v>259</v>
      </c>
      <c r="F200" s="20"/>
      <c r="G20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0" s="60"/>
      <c r="I20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0" s="20"/>
      <c r="K20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0" s="46"/>
      <c r="N200" s="63">
        <f>IF(AND(M200=1,Tabuľka32[[#This Row],[Dosiahnutý štandardný výstup v čase predloženia ŽoNFP5]]&gt;=0),Tabuľka32[[#This Row],[Dosiahnutý štandardný výstup v čase predloženia ŽoNFP5]],0)</f>
        <v>0</v>
      </c>
    </row>
    <row r="201" spans="1:14" ht="18" customHeight="1" x14ac:dyDescent="0.25">
      <c r="A201" s="156" t="s">
        <v>27</v>
      </c>
      <c r="B201" s="14" t="s">
        <v>53</v>
      </c>
      <c r="C201" s="157">
        <v>311</v>
      </c>
      <c r="D201" s="158" t="s">
        <v>337</v>
      </c>
      <c r="E201" s="159">
        <v>259</v>
      </c>
      <c r="F201" s="20"/>
      <c r="G20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1" s="60"/>
      <c r="I20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1" s="20"/>
      <c r="K20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1" s="46"/>
      <c r="M201" s="4">
        <v>1</v>
      </c>
      <c r="N201" s="63" t="str">
        <f>IF(AND(M201=1,Tabuľka32[[#This Row],[Dosiahnutý štandardný výstup v čase predloženia ŽoNFP5]]&gt;=0),Tabuľka32[[#This Row],[Dosiahnutý štandardný výstup v čase predloženia ŽoNFP5]],0)</f>
        <v/>
      </c>
    </row>
    <row r="202" spans="1:14" ht="18" customHeight="1" x14ac:dyDescent="0.25">
      <c r="A202" s="156" t="s">
        <v>27</v>
      </c>
      <c r="B202" s="14" t="s">
        <v>53</v>
      </c>
      <c r="C202" s="157">
        <v>312</v>
      </c>
      <c r="D202" s="158" t="s">
        <v>338</v>
      </c>
      <c r="E202" s="159">
        <v>259</v>
      </c>
      <c r="F202" s="20"/>
      <c r="G20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2" s="60"/>
      <c r="I20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2" s="20"/>
      <c r="K20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2" s="46"/>
      <c r="M202" s="4">
        <v>1</v>
      </c>
      <c r="N202" s="63" t="str">
        <f>IF(AND(M202=1,Tabuľka32[[#This Row],[Dosiahnutý štandardný výstup v čase predloženia ŽoNFP5]]&gt;=0),Tabuľka32[[#This Row],[Dosiahnutý štandardný výstup v čase predloženia ŽoNFP5]],0)</f>
        <v/>
      </c>
    </row>
    <row r="203" spans="1:14" ht="18" customHeight="1" x14ac:dyDescent="0.25">
      <c r="A203" s="156" t="s">
        <v>27</v>
      </c>
      <c r="B203" s="14" t="s">
        <v>53</v>
      </c>
      <c r="C203" s="157">
        <v>313</v>
      </c>
      <c r="D203" s="158" t="s">
        <v>339</v>
      </c>
      <c r="E203" s="159">
        <v>259</v>
      </c>
      <c r="F203" s="20"/>
      <c r="G20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3" s="60"/>
      <c r="I20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3" s="20"/>
      <c r="K20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3" s="46"/>
      <c r="M203" s="4">
        <v>1</v>
      </c>
      <c r="N203" s="63" t="str">
        <f>IF(AND(M203=1,Tabuľka32[[#This Row],[Dosiahnutý štandardný výstup v čase predloženia ŽoNFP5]]&gt;=0),Tabuľka32[[#This Row],[Dosiahnutý štandardný výstup v čase predloženia ŽoNFP5]],0)</f>
        <v/>
      </c>
    </row>
    <row r="204" spans="1:14" ht="18" customHeight="1" x14ac:dyDescent="0.25">
      <c r="A204" s="156" t="s">
        <v>27</v>
      </c>
      <c r="B204" s="14" t="s">
        <v>53</v>
      </c>
      <c r="C204" s="157">
        <v>314</v>
      </c>
      <c r="D204" s="158" t="s">
        <v>340</v>
      </c>
      <c r="E204" s="159">
        <v>259</v>
      </c>
      <c r="F204" s="20"/>
      <c r="G20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4" s="60"/>
      <c r="I20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4" s="20"/>
      <c r="K20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4" s="46"/>
      <c r="N204" s="63">
        <f>IF(AND(M204=1,Tabuľka32[[#This Row],[Dosiahnutý štandardný výstup v čase predloženia ŽoNFP5]]&gt;=0),Tabuľka32[[#This Row],[Dosiahnutý štandardný výstup v čase predloženia ŽoNFP5]],0)</f>
        <v>0</v>
      </c>
    </row>
    <row r="205" spans="1:14" ht="18" customHeight="1" x14ac:dyDescent="0.25">
      <c r="A205" s="156" t="s">
        <v>27</v>
      </c>
      <c r="B205" s="14" t="s">
        <v>53</v>
      </c>
      <c r="C205" s="157">
        <v>309</v>
      </c>
      <c r="D205" s="158" t="s">
        <v>341</v>
      </c>
      <c r="E205" s="159">
        <v>259</v>
      </c>
      <c r="F205" s="20"/>
      <c r="G20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5" s="60"/>
      <c r="I20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5" s="20"/>
      <c r="K20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5" s="46"/>
      <c r="M205" s="4">
        <v>1</v>
      </c>
      <c r="N205" s="63" t="str">
        <f>IF(AND(M205=1,Tabuľka32[[#This Row],[Dosiahnutý štandardný výstup v čase predloženia ŽoNFP5]]&gt;=0),Tabuľka32[[#This Row],[Dosiahnutý štandardný výstup v čase predloženia ŽoNFP5]],0)</f>
        <v/>
      </c>
    </row>
    <row r="206" spans="1:14" ht="18" customHeight="1" x14ac:dyDescent="0.25">
      <c r="A206" s="156" t="s">
        <v>27</v>
      </c>
      <c r="B206" s="14" t="s">
        <v>53</v>
      </c>
      <c r="C206" s="157">
        <v>310</v>
      </c>
      <c r="D206" s="158" t="s">
        <v>342</v>
      </c>
      <c r="E206" s="159">
        <v>259</v>
      </c>
      <c r="F206" s="20"/>
      <c r="G20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6" s="60"/>
      <c r="I20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6" s="20"/>
      <c r="K20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6" s="46"/>
      <c r="M206" s="4">
        <v>1</v>
      </c>
      <c r="N206" s="63" t="str">
        <f>IF(AND(M206=1,Tabuľka32[[#This Row],[Dosiahnutý štandardný výstup v čase predloženia ŽoNFP5]]&gt;=0),Tabuľka32[[#This Row],[Dosiahnutý štandardný výstup v čase predloženia ŽoNFP5]],0)</f>
        <v/>
      </c>
    </row>
    <row r="207" spans="1:14" ht="18" customHeight="1" x14ac:dyDescent="0.25">
      <c r="A207" s="156" t="s">
        <v>27</v>
      </c>
      <c r="B207" s="14" t="s">
        <v>53</v>
      </c>
      <c r="C207" s="157">
        <v>307</v>
      </c>
      <c r="D207" s="158" t="s">
        <v>343</v>
      </c>
      <c r="E207" s="159">
        <v>259</v>
      </c>
      <c r="F207" s="20"/>
      <c r="G20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7" s="60"/>
      <c r="I20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7" s="20"/>
      <c r="K20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7" s="46"/>
      <c r="M207" s="4">
        <v>1</v>
      </c>
      <c r="N207" s="63" t="str">
        <f>IF(AND(M207=1,Tabuľka32[[#This Row],[Dosiahnutý štandardný výstup v čase predloženia ŽoNFP5]]&gt;=0),Tabuľka32[[#This Row],[Dosiahnutý štandardný výstup v čase predloženia ŽoNFP5]],0)</f>
        <v/>
      </c>
    </row>
    <row r="208" spans="1:14" ht="18" customHeight="1" x14ac:dyDescent="0.25">
      <c r="A208" s="156" t="s">
        <v>27</v>
      </c>
      <c r="B208" s="14" t="s">
        <v>53</v>
      </c>
      <c r="C208" s="157">
        <v>659</v>
      </c>
      <c r="D208" s="158" t="s">
        <v>390</v>
      </c>
      <c r="E208" s="159">
        <v>259</v>
      </c>
      <c r="F208" s="20"/>
      <c r="G20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8" s="60"/>
      <c r="I20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8" s="20"/>
      <c r="K20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8" s="46"/>
      <c r="N208" s="63">
        <f>IF(AND(M208=1,Tabuľka32[[#This Row],[Dosiahnutý štandardný výstup v čase predloženia ŽoNFP5]]&gt;=0),Tabuľka32[[#This Row],[Dosiahnutý štandardný výstup v čase predloženia ŽoNFP5]],0)</f>
        <v>0</v>
      </c>
    </row>
    <row r="209" spans="1:14" ht="18" customHeight="1" x14ac:dyDescent="0.25">
      <c r="A209" s="156" t="s">
        <v>28</v>
      </c>
      <c r="B209" s="14" t="s">
        <v>53</v>
      </c>
      <c r="C209" s="157">
        <v>822</v>
      </c>
      <c r="D209" s="158" t="s">
        <v>391</v>
      </c>
      <c r="E209" s="159">
        <v>319</v>
      </c>
      <c r="F209" s="20"/>
      <c r="G20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9" s="60"/>
      <c r="I20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9" s="20"/>
      <c r="K20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9" s="46"/>
      <c r="N209" s="63">
        <f>IF(AND(M209=1,Tabuľka32[[#This Row],[Dosiahnutý štandardný výstup v čase predloženia ŽoNFP5]]&gt;=0),Tabuľka32[[#This Row],[Dosiahnutý štandardný výstup v čase predloženia ŽoNFP5]],0)</f>
        <v>0</v>
      </c>
    </row>
    <row r="210" spans="1:14" ht="18" customHeight="1" x14ac:dyDescent="0.25">
      <c r="A210" s="156" t="s">
        <v>28</v>
      </c>
      <c r="B210" s="14" t="s">
        <v>53</v>
      </c>
      <c r="C210" s="157">
        <v>717</v>
      </c>
      <c r="D210" s="158" t="s">
        <v>238</v>
      </c>
      <c r="E210" s="159">
        <v>319</v>
      </c>
      <c r="F210" s="20"/>
      <c r="G21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0" s="60"/>
      <c r="I21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0" s="20"/>
      <c r="K21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0" s="46"/>
      <c r="N210" s="63">
        <f>IF(AND(M210=1,Tabuľka32[[#This Row],[Dosiahnutý štandardný výstup v čase predloženia ŽoNFP5]]&gt;=0),Tabuľka32[[#This Row],[Dosiahnutý štandardný výstup v čase predloženia ŽoNFP5]],0)</f>
        <v>0</v>
      </c>
    </row>
    <row r="211" spans="1:14" ht="18" customHeight="1" x14ac:dyDescent="0.25">
      <c r="A211" s="156" t="s">
        <v>392</v>
      </c>
      <c r="B211" s="14" t="s">
        <v>53</v>
      </c>
      <c r="C211" s="157">
        <v>617</v>
      </c>
      <c r="D211" s="158" t="s">
        <v>393</v>
      </c>
      <c r="E211" s="159">
        <v>445</v>
      </c>
      <c r="F211" s="20"/>
      <c r="G21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1" s="60"/>
      <c r="I21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1" s="20"/>
      <c r="K21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1" s="46"/>
      <c r="N211" s="63">
        <f>IF(AND(M211=1,Tabuľka32[[#This Row],[Dosiahnutý štandardný výstup v čase predloženia ŽoNFP5]]&gt;=0),Tabuľka32[[#This Row],[Dosiahnutý štandardný výstup v čase predloženia ŽoNFP5]],0)</f>
        <v>0</v>
      </c>
    </row>
    <row r="212" spans="1:14" ht="18" customHeight="1" x14ac:dyDescent="0.25">
      <c r="A212" s="156" t="s">
        <v>394</v>
      </c>
      <c r="B212" s="14" t="s">
        <v>53</v>
      </c>
      <c r="C212" s="157">
        <v>905</v>
      </c>
      <c r="D212" s="158" t="s">
        <v>395</v>
      </c>
      <c r="E212" s="159">
        <v>0</v>
      </c>
      <c r="F212" s="20"/>
      <c r="G21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2" s="60"/>
      <c r="I21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2" s="20"/>
      <c r="K21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2" s="46"/>
      <c r="N212" s="63">
        <f>IF(AND(M212=1,Tabuľka32[[#This Row],[Dosiahnutý štandardný výstup v čase predloženia ŽoNFP5]]&gt;=0),Tabuľka32[[#This Row],[Dosiahnutý štandardný výstup v čase predloženia ŽoNFP5]],0)</f>
        <v>0</v>
      </c>
    </row>
    <row r="213" spans="1:14" ht="18" customHeight="1" x14ac:dyDescent="0.25">
      <c r="A213" s="156" t="s">
        <v>29</v>
      </c>
      <c r="B213" s="14" t="s">
        <v>53</v>
      </c>
      <c r="C213" s="157">
        <v>654</v>
      </c>
      <c r="D213" s="158" t="s">
        <v>396</v>
      </c>
      <c r="E213" s="159">
        <v>137</v>
      </c>
      <c r="F213" s="20"/>
      <c r="G21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3" s="60"/>
      <c r="I21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3" s="20"/>
      <c r="K21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3" s="46"/>
      <c r="N213" s="63">
        <f>IF(AND(M213=1,Tabuľka32[[#This Row],[Dosiahnutý štandardný výstup v čase predloženia ŽoNFP5]]&gt;=0),Tabuľka32[[#This Row],[Dosiahnutý štandardný výstup v čase predloženia ŽoNFP5]],0)</f>
        <v>0</v>
      </c>
    </row>
    <row r="214" spans="1:14" ht="18" customHeight="1" x14ac:dyDescent="0.25">
      <c r="A214" s="156" t="s">
        <v>29</v>
      </c>
      <c r="B214" s="14" t="s">
        <v>53</v>
      </c>
      <c r="C214" s="157">
        <v>881</v>
      </c>
      <c r="D214" s="158" t="s">
        <v>397</v>
      </c>
      <c r="E214" s="159">
        <v>137</v>
      </c>
      <c r="F214" s="20"/>
      <c r="G21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4" s="60"/>
      <c r="I21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4" s="20"/>
      <c r="K21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4" s="46"/>
      <c r="N214" s="63">
        <f>IF(AND(M214=1,Tabuľka32[[#This Row],[Dosiahnutý štandardný výstup v čase predloženia ŽoNFP5]]&gt;=0),Tabuľka32[[#This Row],[Dosiahnutý štandardný výstup v čase predloženia ŽoNFP5]],0)</f>
        <v>0</v>
      </c>
    </row>
    <row r="215" spans="1:14" ht="18" customHeight="1" x14ac:dyDescent="0.25">
      <c r="A215" s="156" t="s">
        <v>29</v>
      </c>
      <c r="B215" s="14" t="s">
        <v>53</v>
      </c>
      <c r="C215" s="157">
        <v>882</v>
      </c>
      <c r="D215" s="158" t="s">
        <v>398</v>
      </c>
      <c r="E215" s="159">
        <v>137</v>
      </c>
      <c r="F215" s="20"/>
      <c r="G21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5" s="60"/>
      <c r="I21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5" s="20"/>
      <c r="K21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5" s="46"/>
      <c r="N215" s="63">
        <f>IF(AND(M215=1,Tabuľka32[[#This Row],[Dosiahnutý štandardný výstup v čase predloženia ŽoNFP5]]&gt;=0),Tabuľka32[[#This Row],[Dosiahnutý štandardný výstup v čase predloženia ŽoNFP5]],0)</f>
        <v>0</v>
      </c>
    </row>
    <row r="216" spans="1:14" ht="18" customHeight="1" x14ac:dyDescent="0.25">
      <c r="A216" s="156" t="s">
        <v>29</v>
      </c>
      <c r="B216" s="14" t="s">
        <v>53</v>
      </c>
      <c r="C216" s="157">
        <v>883</v>
      </c>
      <c r="D216" s="158" t="s">
        <v>399</v>
      </c>
      <c r="E216" s="159">
        <v>137</v>
      </c>
      <c r="F216" s="20"/>
      <c r="G21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6" s="60"/>
      <c r="I21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6" s="20"/>
      <c r="K21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6" s="46"/>
      <c r="N216" s="63">
        <f>IF(AND(M216=1,Tabuľka32[[#This Row],[Dosiahnutý štandardný výstup v čase predloženia ŽoNFP5]]&gt;=0),Tabuľka32[[#This Row],[Dosiahnutý štandardný výstup v čase predloženia ŽoNFP5]],0)</f>
        <v>0</v>
      </c>
    </row>
    <row r="217" spans="1:14" ht="18" customHeight="1" x14ac:dyDescent="0.25">
      <c r="A217" s="156" t="s">
        <v>29</v>
      </c>
      <c r="B217" s="14" t="s">
        <v>53</v>
      </c>
      <c r="C217" s="157">
        <v>884</v>
      </c>
      <c r="D217" s="158" t="s">
        <v>400</v>
      </c>
      <c r="E217" s="159">
        <v>137</v>
      </c>
      <c r="F217" s="20"/>
      <c r="G21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7" s="60"/>
      <c r="I21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7" s="20"/>
      <c r="K21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7" s="46"/>
      <c r="N217" s="63">
        <f>IF(AND(M217=1,Tabuľka32[[#This Row],[Dosiahnutý štandardný výstup v čase predloženia ŽoNFP5]]&gt;=0),Tabuľka32[[#This Row],[Dosiahnutý štandardný výstup v čase predloženia ŽoNFP5]],0)</f>
        <v>0</v>
      </c>
    </row>
    <row r="218" spans="1:14" ht="18" customHeight="1" x14ac:dyDescent="0.25">
      <c r="A218" s="156" t="s">
        <v>29</v>
      </c>
      <c r="B218" s="14" t="s">
        <v>53</v>
      </c>
      <c r="C218" s="157">
        <v>885</v>
      </c>
      <c r="D218" s="158" t="s">
        <v>401</v>
      </c>
      <c r="E218" s="159">
        <v>137</v>
      </c>
      <c r="F218" s="20"/>
      <c r="G21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8" s="60"/>
      <c r="I21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8" s="20"/>
      <c r="K21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8" s="46"/>
      <c r="N218" s="63">
        <f>IF(AND(M218=1,Tabuľka32[[#This Row],[Dosiahnutý štandardný výstup v čase predloženia ŽoNFP5]]&gt;=0),Tabuľka32[[#This Row],[Dosiahnutý štandardný výstup v čase predloženia ŽoNFP5]],0)</f>
        <v>0</v>
      </c>
    </row>
    <row r="219" spans="1:14" ht="18" customHeight="1" x14ac:dyDescent="0.25">
      <c r="A219" s="156" t="s">
        <v>29</v>
      </c>
      <c r="B219" s="14" t="s">
        <v>53</v>
      </c>
      <c r="C219" s="157">
        <v>886</v>
      </c>
      <c r="D219" s="158" t="s">
        <v>402</v>
      </c>
      <c r="E219" s="159">
        <v>137</v>
      </c>
      <c r="F219" s="20"/>
      <c r="G21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9" s="60"/>
      <c r="I21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9" s="20"/>
      <c r="K21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9" s="46"/>
      <c r="N219" s="63">
        <f>IF(AND(M219=1,Tabuľka32[[#This Row],[Dosiahnutý štandardný výstup v čase predloženia ŽoNFP5]]&gt;=0),Tabuľka32[[#This Row],[Dosiahnutý štandardný výstup v čase predloženia ŽoNFP5]],0)</f>
        <v>0</v>
      </c>
    </row>
    <row r="220" spans="1:14" ht="18" customHeight="1" x14ac:dyDescent="0.25">
      <c r="A220" s="156" t="s">
        <v>29</v>
      </c>
      <c r="B220" s="14" t="s">
        <v>53</v>
      </c>
      <c r="C220" s="157">
        <v>887</v>
      </c>
      <c r="D220" s="158" t="s">
        <v>403</v>
      </c>
      <c r="E220" s="159">
        <v>137</v>
      </c>
      <c r="F220" s="20"/>
      <c r="G22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0" s="60"/>
      <c r="I22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0" s="20"/>
      <c r="K22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0" s="46"/>
      <c r="N220" s="63">
        <f>IF(AND(M220=1,Tabuľka32[[#This Row],[Dosiahnutý štandardný výstup v čase predloženia ŽoNFP5]]&gt;=0),Tabuľka32[[#This Row],[Dosiahnutý štandardný výstup v čase predloženia ŽoNFP5]],0)</f>
        <v>0</v>
      </c>
    </row>
    <row r="221" spans="1:14" ht="18" customHeight="1" x14ac:dyDescent="0.25">
      <c r="A221" s="162" t="s">
        <v>62</v>
      </c>
      <c r="B221" s="14" t="s">
        <v>53</v>
      </c>
      <c r="C221" s="157">
        <v>750</v>
      </c>
      <c r="D221" s="158" t="s">
        <v>289</v>
      </c>
      <c r="E221" s="159">
        <v>2396</v>
      </c>
      <c r="F221" s="20"/>
      <c r="G22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1" s="60"/>
      <c r="I22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1" s="20"/>
      <c r="K22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1" s="46"/>
      <c r="M221" s="4">
        <v>1</v>
      </c>
      <c r="N221" s="63" t="str">
        <f>IF(AND(M221=1,Tabuľka32[[#This Row],[Dosiahnutý štandardný výstup v čase predloženia ŽoNFP5]]&gt;=0),Tabuľka32[[#This Row],[Dosiahnutý štandardný výstup v čase predloženia ŽoNFP5]],0)</f>
        <v/>
      </c>
    </row>
    <row r="222" spans="1:14" ht="18" customHeight="1" x14ac:dyDescent="0.25">
      <c r="A222" s="162" t="s">
        <v>62</v>
      </c>
      <c r="B222" s="14" t="s">
        <v>53</v>
      </c>
      <c r="C222" s="157">
        <v>751</v>
      </c>
      <c r="D222" s="158" t="s">
        <v>290</v>
      </c>
      <c r="E222" s="159">
        <v>2396</v>
      </c>
      <c r="F222" s="20"/>
      <c r="G22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2" s="60"/>
      <c r="I22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2" s="20"/>
      <c r="K22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2" s="46"/>
      <c r="M222" s="4">
        <v>1</v>
      </c>
      <c r="N222" s="63" t="str">
        <f>IF(AND(M222=1,Tabuľka32[[#This Row],[Dosiahnutý štandardný výstup v čase predloženia ŽoNFP5]]&gt;=0),Tabuľka32[[#This Row],[Dosiahnutý štandardný výstup v čase predloženia ŽoNFP5]],0)</f>
        <v/>
      </c>
    </row>
    <row r="223" spans="1:14" ht="18" customHeight="1" x14ac:dyDescent="0.25">
      <c r="A223" s="162" t="s">
        <v>62</v>
      </c>
      <c r="B223" s="14" t="s">
        <v>53</v>
      </c>
      <c r="C223" s="157">
        <v>752</v>
      </c>
      <c r="D223" s="158" t="s">
        <v>291</v>
      </c>
      <c r="E223" s="159">
        <v>2396</v>
      </c>
      <c r="F223" s="20"/>
      <c r="G22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3" s="60"/>
      <c r="I22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3" s="20"/>
      <c r="K22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3" s="46"/>
      <c r="M223" s="4">
        <v>1</v>
      </c>
      <c r="N223" s="63" t="str">
        <f>IF(AND(M223=1,Tabuľka32[[#This Row],[Dosiahnutý štandardný výstup v čase predloženia ŽoNFP5]]&gt;=0),Tabuľka32[[#This Row],[Dosiahnutý štandardný výstup v čase predloženia ŽoNFP5]],0)</f>
        <v/>
      </c>
    </row>
    <row r="224" spans="1:14" ht="18" customHeight="1" x14ac:dyDescent="0.25">
      <c r="A224" s="162" t="s">
        <v>62</v>
      </c>
      <c r="B224" s="14" t="s">
        <v>53</v>
      </c>
      <c r="C224" s="157">
        <v>754</v>
      </c>
      <c r="D224" s="158" t="s">
        <v>292</v>
      </c>
      <c r="E224" s="159">
        <v>2396</v>
      </c>
      <c r="F224" s="20"/>
      <c r="G22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4" s="60"/>
      <c r="I22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4" s="20"/>
      <c r="K22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4" s="46"/>
      <c r="M224" s="4">
        <v>1</v>
      </c>
      <c r="N224" s="63" t="str">
        <f>IF(AND(M224=1,Tabuľka32[[#This Row],[Dosiahnutý štandardný výstup v čase predloženia ŽoNFP5]]&gt;=0),Tabuľka32[[#This Row],[Dosiahnutý štandardný výstup v čase predloženia ŽoNFP5]],0)</f>
        <v/>
      </c>
    </row>
    <row r="225" spans="1:14" ht="18" customHeight="1" x14ac:dyDescent="0.25">
      <c r="A225" s="162" t="s">
        <v>62</v>
      </c>
      <c r="B225" s="14" t="s">
        <v>53</v>
      </c>
      <c r="C225" s="157">
        <v>755</v>
      </c>
      <c r="D225" s="158" t="s">
        <v>293</v>
      </c>
      <c r="E225" s="159">
        <v>2396</v>
      </c>
      <c r="F225" s="20"/>
      <c r="G22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5" s="60"/>
      <c r="I22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5" s="20"/>
      <c r="K22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5" s="46"/>
      <c r="M225" s="4">
        <v>1</v>
      </c>
      <c r="N225" s="63" t="str">
        <f>IF(AND(M225=1,Tabuľka32[[#This Row],[Dosiahnutý štandardný výstup v čase predloženia ŽoNFP5]]&gt;=0),Tabuľka32[[#This Row],[Dosiahnutý štandardný výstup v čase predloženia ŽoNFP5]],0)</f>
        <v/>
      </c>
    </row>
    <row r="226" spans="1:14" ht="18" customHeight="1" x14ac:dyDescent="0.25">
      <c r="A226" s="162" t="s">
        <v>62</v>
      </c>
      <c r="B226" s="14" t="s">
        <v>53</v>
      </c>
      <c r="C226" s="157">
        <v>753</v>
      </c>
      <c r="D226" s="158" t="s">
        <v>294</v>
      </c>
      <c r="E226" s="159">
        <v>2396</v>
      </c>
      <c r="F226" s="20"/>
      <c r="G22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6" s="60"/>
      <c r="I22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6" s="20"/>
      <c r="K22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6" s="46"/>
      <c r="M226" s="4">
        <v>1</v>
      </c>
      <c r="N226" s="63" t="str">
        <f>IF(AND(M226=1,Tabuľka32[[#This Row],[Dosiahnutý štandardný výstup v čase predloženia ŽoNFP5]]&gt;=0),Tabuľka32[[#This Row],[Dosiahnutý štandardný výstup v čase predloženia ŽoNFP5]],0)</f>
        <v/>
      </c>
    </row>
    <row r="227" spans="1:14" ht="18" customHeight="1" x14ac:dyDescent="0.25">
      <c r="A227" s="162" t="s">
        <v>62</v>
      </c>
      <c r="B227" s="14" t="s">
        <v>53</v>
      </c>
      <c r="C227" s="157">
        <v>761</v>
      </c>
      <c r="D227" s="158" t="s">
        <v>309</v>
      </c>
      <c r="E227" s="159">
        <v>2396</v>
      </c>
      <c r="F227" s="20"/>
      <c r="G22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7" s="60"/>
      <c r="I22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7" s="20"/>
      <c r="K22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7" s="46"/>
      <c r="M227" s="4">
        <v>1</v>
      </c>
      <c r="N227" s="63" t="str">
        <f>IF(AND(M227=1,Tabuľka32[[#This Row],[Dosiahnutý štandardný výstup v čase predloženia ŽoNFP5]]&gt;=0),Tabuľka32[[#This Row],[Dosiahnutý štandardný výstup v čase predloženia ŽoNFP5]],0)</f>
        <v/>
      </c>
    </row>
    <row r="228" spans="1:14" ht="18" customHeight="1" x14ac:dyDescent="0.25">
      <c r="A228" s="162" t="s">
        <v>62</v>
      </c>
      <c r="B228" s="14" t="s">
        <v>53</v>
      </c>
      <c r="C228" s="157">
        <v>756</v>
      </c>
      <c r="D228" s="158" t="s">
        <v>295</v>
      </c>
      <c r="E228" s="159">
        <v>2396</v>
      </c>
      <c r="F228" s="20"/>
      <c r="G22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8" s="60"/>
      <c r="I22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8" s="20"/>
      <c r="K22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8" s="46"/>
      <c r="M228" s="4">
        <v>1</v>
      </c>
      <c r="N228" s="63" t="str">
        <f>IF(AND(M228=1,Tabuľka32[[#This Row],[Dosiahnutý štandardný výstup v čase predloženia ŽoNFP5]]&gt;=0),Tabuľka32[[#This Row],[Dosiahnutý štandardný výstup v čase predloženia ŽoNFP5]],0)</f>
        <v/>
      </c>
    </row>
    <row r="229" spans="1:14" ht="18" customHeight="1" x14ac:dyDescent="0.25">
      <c r="A229" s="162" t="s">
        <v>62</v>
      </c>
      <c r="B229" s="14" t="s">
        <v>53</v>
      </c>
      <c r="C229" s="157">
        <v>947</v>
      </c>
      <c r="D229" s="158" t="s">
        <v>406</v>
      </c>
      <c r="E229" s="159">
        <v>2396</v>
      </c>
      <c r="F229" s="20"/>
      <c r="G22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9" s="60"/>
      <c r="I22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9" s="20"/>
      <c r="K22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9" s="46"/>
      <c r="M229" s="4">
        <v>1</v>
      </c>
      <c r="N229" s="63" t="str">
        <f>IF(AND(M229=1,Tabuľka32[[#This Row],[Dosiahnutý štandardný výstup v čase predloženia ŽoNFP5]]&gt;=0),Tabuľka32[[#This Row],[Dosiahnutý štandardný výstup v čase predloženia ŽoNFP5]],0)</f>
        <v/>
      </c>
    </row>
    <row r="230" spans="1:14" ht="18" customHeight="1" x14ac:dyDescent="0.25">
      <c r="A230" s="162" t="s">
        <v>62</v>
      </c>
      <c r="B230" s="14" t="s">
        <v>53</v>
      </c>
      <c r="C230" s="157">
        <v>759</v>
      </c>
      <c r="D230" s="158" t="s">
        <v>297</v>
      </c>
      <c r="E230" s="159">
        <v>2396</v>
      </c>
      <c r="F230" s="20"/>
      <c r="G23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0" s="60"/>
      <c r="I23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0" s="20"/>
      <c r="K23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0" s="46"/>
      <c r="M230" s="4">
        <v>1</v>
      </c>
      <c r="N230" s="63" t="str">
        <f>IF(AND(M230=1,Tabuľka32[[#This Row],[Dosiahnutý štandardný výstup v čase predloženia ŽoNFP5]]&gt;=0),Tabuľka32[[#This Row],[Dosiahnutý štandardný výstup v čase predloženia ŽoNFP5]],0)</f>
        <v/>
      </c>
    </row>
    <row r="231" spans="1:14" ht="18" customHeight="1" x14ac:dyDescent="0.25">
      <c r="A231" s="156" t="s">
        <v>30</v>
      </c>
      <c r="B231" s="14" t="s">
        <v>53</v>
      </c>
      <c r="C231" s="157">
        <v>757</v>
      </c>
      <c r="D231" s="158" t="s">
        <v>407</v>
      </c>
      <c r="E231" s="159">
        <v>556</v>
      </c>
      <c r="F231" s="20"/>
      <c r="G23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1" s="60"/>
      <c r="I23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1" s="20"/>
      <c r="K23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1" s="46"/>
      <c r="M231" s="4">
        <v>1</v>
      </c>
      <c r="N231" s="63" t="str">
        <f>IF(AND(M231=1,Tabuľka32[[#This Row],[Dosiahnutý štandardný výstup v čase predloženia ŽoNFP5]]&gt;=0),Tabuľka32[[#This Row],[Dosiahnutý štandardný výstup v čase predloženia ŽoNFP5]],0)</f>
        <v/>
      </c>
    </row>
    <row r="232" spans="1:14" ht="18" customHeight="1" x14ac:dyDescent="0.25">
      <c r="A232" s="156" t="s">
        <v>30</v>
      </c>
      <c r="B232" s="14" t="s">
        <v>53</v>
      </c>
      <c r="C232" s="157">
        <v>758</v>
      </c>
      <c r="D232" s="158" t="s">
        <v>298</v>
      </c>
      <c r="E232" s="159">
        <v>556</v>
      </c>
      <c r="F232" s="20"/>
      <c r="G23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2" s="60"/>
      <c r="I23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2" s="20"/>
      <c r="K23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2" s="46"/>
      <c r="M232" s="4">
        <v>1</v>
      </c>
      <c r="N232" s="63" t="str">
        <f>IF(AND(M232=1,Tabuľka32[[#This Row],[Dosiahnutý štandardný výstup v čase predloženia ŽoNFP5]]&gt;=0),Tabuľka32[[#This Row],[Dosiahnutý štandardný výstup v čase predloženia ŽoNFP5]],0)</f>
        <v/>
      </c>
    </row>
    <row r="233" spans="1:14" ht="18" customHeight="1" x14ac:dyDescent="0.25">
      <c r="A233" s="156" t="s">
        <v>30</v>
      </c>
      <c r="B233" s="14" t="s">
        <v>53</v>
      </c>
      <c r="C233" s="157">
        <v>764</v>
      </c>
      <c r="D233" s="158" t="s">
        <v>299</v>
      </c>
      <c r="E233" s="159">
        <v>556</v>
      </c>
      <c r="F233" s="20"/>
      <c r="G23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3" s="60"/>
      <c r="I23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3" s="20"/>
      <c r="K23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3" s="46"/>
      <c r="M233" s="4">
        <v>1</v>
      </c>
      <c r="N233" s="63" t="str">
        <f>IF(AND(M233=1,Tabuľka32[[#This Row],[Dosiahnutý štandardný výstup v čase predloženia ŽoNFP5]]&gt;=0),Tabuľka32[[#This Row],[Dosiahnutý štandardný výstup v čase predloženia ŽoNFP5]],0)</f>
        <v/>
      </c>
    </row>
    <row r="234" spans="1:14" ht="18" customHeight="1" x14ac:dyDescent="0.25">
      <c r="A234" s="156" t="s">
        <v>30</v>
      </c>
      <c r="B234" s="14" t="s">
        <v>53</v>
      </c>
      <c r="C234" s="157">
        <v>765</v>
      </c>
      <c r="D234" s="158" t="s">
        <v>300</v>
      </c>
      <c r="E234" s="159">
        <v>556</v>
      </c>
      <c r="F234" s="20"/>
      <c r="G23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4" s="60"/>
      <c r="I23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4" s="20"/>
      <c r="K23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4" s="46"/>
      <c r="M234" s="4">
        <v>1</v>
      </c>
      <c r="N234" s="63" t="str">
        <f>IF(AND(M234=1,Tabuľka32[[#This Row],[Dosiahnutý štandardný výstup v čase predloženia ŽoNFP5]]&gt;=0),Tabuľka32[[#This Row],[Dosiahnutý štandardný výstup v čase predloženia ŽoNFP5]],0)</f>
        <v/>
      </c>
    </row>
    <row r="235" spans="1:14" ht="18" customHeight="1" x14ac:dyDescent="0.25">
      <c r="A235" s="156" t="s">
        <v>30</v>
      </c>
      <c r="B235" s="14" t="s">
        <v>53</v>
      </c>
      <c r="C235" s="157">
        <v>760</v>
      </c>
      <c r="D235" s="158" t="s">
        <v>301</v>
      </c>
      <c r="E235" s="159">
        <v>556</v>
      </c>
      <c r="F235" s="20"/>
      <c r="G23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5" s="60"/>
      <c r="I23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5" s="20"/>
      <c r="K23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5" s="46"/>
      <c r="M235" s="4">
        <v>1</v>
      </c>
      <c r="N235" s="63" t="str">
        <f>IF(AND(M235=1,Tabuľka32[[#This Row],[Dosiahnutý štandardný výstup v čase predloženia ŽoNFP5]]&gt;=0),Tabuľka32[[#This Row],[Dosiahnutý štandardný výstup v čase predloženia ŽoNFP5]],0)</f>
        <v/>
      </c>
    </row>
    <row r="236" spans="1:14" ht="18" customHeight="1" x14ac:dyDescent="0.25">
      <c r="A236" s="156" t="s">
        <v>30</v>
      </c>
      <c r="B236" s="14" t="s">
        <v>53</v>
      </c>
      <c r="C236" s="157">
        <v>766</v>
      </c>
      <c r="D236" s="158" t="s">
        <v>302</v>
      </c>
      <c r="E236" s="159">
        <v>556</v>
      </c>
      <c r="F236" s="20"/>
      <c r="G23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6" s="60"/>
      <c r="I23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6" s="20"/>
      <c r="K23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6" s="46"/>
      <c r="M236" s="4">
        <v>1</v>
      </c>
      <c r="N236" s="63" t="str">
        <f>IF(AND(M236=1,Tabuľka32[[#This Row],[Dosiahnutý štandardný výstup v čase predloženia ŽoNFP5]]&gt;=0),Tabuľka32[[#This Row],[Dosiahnutý štandardný výstup v čase predloženia ŽoNFP5]],0)</f>
        <v/>
      </c>
    </row>
    <row r="237" spans="1:14" ht="18" customHeight="1" x14ac:dyDescent="0.25">
      <c r="A237" s="156" t="s">
        <v>30</v>
      </c>
      <c r="B237" s="14" t="s">
        <v>53</v>
      </c>
      <c r="C237" s="157">
        <v>769</v>
      </c>
      <c r="D237" s="158" t="s">
        <v>303</v>
      </c>
      <c r="E237" s="159">
        <v>556</v>
      </c>
      <c r="F237" s="20"/>
      <c r="G23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7" s="60"/>
      <c r="I23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7" s="20"/>
      <c r="K23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7" s="46"/>
      <c r="M237" s="4">
        <v>1</v>
      </c>
      <c r="N237" s="63" t="str">
        <f>IF(AND(M237=1,Tabuľka32[[#This Row],[Dosiahnutý štandardný výstup v čase predloženia ŽoNFP5]]&gt;=0),Tabuľka32[[#This Row],[Dosiahnutý štandardný výstup v čase predloženia ŽoNFP5]],0)</f>
        <v/>
      </c>
    </row>
    <row r="238" spans="1:14" ht="18" customHeight="1" x14ac:dyDescent="0.25">
      <c r="A238" s="156" t="s">
        <v>30</v>
      </c>
      <c r="B238" s="14" t="s">
        <v>53</v>
      </c>
      <c r="C238" s="157">
        <v>770</v>
      </c>
      <c r="D238" s="158" t="s">
        <v>304</v>
      </c>
      <c r="E238" s="159">
        <v>556</v>
      </c>
      <c r="F238" s="20"/>
      <c r="G23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8" s="60"/>
      <c r="I23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8" s="20"/>
      <c r="K23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8" s="46"/>
      <c r="M238" s="4">
        <v>1</v>
      </c>
      <c r="N238" s="63" t="str">
        <f>IF(AND(M238=1,Tabuľka32[[#This Row],[Dosiahnutý štandardný výstup v čase predloženia ŽoNFP5]]&gt;=0),Tabuľka32[[#This Row],[Dosiahnutý štandardný výstup v čase predloženia ŽoNFP5]],0)</f>
        <v/>
      </c>
    </row>
    <row r="239" spans="1:14" ht="18" customHeight="1" x14ac:dyDescent="0.25">
      <c r="A239" s="156" t="s">
        <v>30</v>
      </c>
      <c r="B239" s="14" t="s">
        <v>53</v>
      </c>
      <c r="C239" s="157">
        <v>771</v>
      </c>
      <c r="D239" s="158" t="s">
        <v>305</v>
      </c>
      <c r="E239" s="159">
        <v>556</v>
      </c>
      <c r="F239" s="20"/>
      <c r="G23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9" s="60"/>
      <c r="I23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9" s="20"/>
      <c r="K23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9" s="46"/>
      <c r="M239" s="4">
        <v>1</v>
      </c>
      <c r="N239" s="63" t="str">
        <f>IF(AND(M239=1,Tabuľka32[[#This Row],[Dosiahnutý štandardný výstup v čase predloženia ŽoNFP5]]&gt;=0),Tabuľka32[[#This Row],[Dosiahnutý štandardný výstup v čase predloženia ŽoNFP5]],0)</f>
        <v/>
      </c>
    </row>
    <row r="240" spans="1:14" ht="18" customHeight="1" x14ac:dyDescent="0.25">
      <c r="A240" s="156" t="s">
        <v>30</v>
      </c>
      <c r="B240" s="14" t="s">
        <v>53</v>
      </c>
      <c r="C240" s="157">
        <v>767</v>
      </c>
      <c r="D240" s="158" t="s">
        <v>306</v>
      </c>
      <c r="E240" s="159">
        <v>556</v>
      </c>
      <c r="F240" s="20"/>
      <c r="G24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0" s="60"/>
      <c r="I24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0" s="20"/>
      <c r="K24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0" s="46"/>
      <c r="M240" s="4">
        <v>1</v>
      </c>
      <c r="N240" s="63" t="str">
        <f>IF(AND(M240=1,Tabuľka32[[#This Row],[Dosiahnutý štandardný výstup v čase predloženia ŽoNFP5]]&gt;=0),Tabuľka32[[#This Row],[Dosiahnutý štandardný výstup v čase predloženia ŽoNFP5]],0)</f>
        <v/>
      </c>
    </row>
    <row r="241" spans="1:14" ht="18" customHeight="1" x14ac:dyDescent="0.25">
      <c r="A241" s="156" t="s">
        <v>30</v>
      </c>
      <c r="B241" s="14" t="s">
        <v>53</v>
      </c>
      <c r="C241" s="157">
        <v>768</v>
      </c>
      <c r="D241" s="158" t="s">
        <v>408</v>
      </c>
      <c r="E241" s="159">
        <v>556</v>
      </c>
      <c r="F241" s="20"/>
      <c r="G24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1" s="60"/>
      <c r="I24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1" s="20"/>
      <c r="K24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1" s="46"/>
      <c r="M241" s="4">
        <v>1</v>
      </c>
      <c r="N241" s="63" t="str">
        <f>IF(AND(M241=1,Tabuľka32[[#This Row],[Dosiahnutý štandardný výstup v čase predloženia ŽoNFP5]]&gt;=0),Tabuľka32[[#This Row],[Dosiahnutý štandardný výstup v čase predloženia ŽoNFP5]],0)</f>
        <v/>
      </c>
    </row>
    <row r="242" spans="1:14" ht="18" customHeight="1" x14ac:dyDescent="0.25">
      <c r="A242" s="156" t="s">
        <v>30</v>
      </c>
      <c r="B242" s="14" t="s">
        <v>53</v>
      </c>
      <c r="C242" s="157">
        <v>775</v>
      </c>
      <c r="D242" s="158" t="s">
        <v>409</v>
      </c>
      <c r="E242" s="159">
        <v>556</v>
      </c>
      <c r="F242" s="20"/>
      <c r="G242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2" s="60"/>
      <c r="I242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2" s="20"/>
      <c r="K24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2" s="46"/>
      <c r="N242" s="63">
        <f>IF(AND(M242=1,Tabuľka32[[#This Row],[Dosiahnutý štandardný výstup v čase predloženia ŽoNFP5]]&gt;=0),Tabuľka32[[#This Row],[Dosiahnutý štandardný výstup v čase predloženia ŽoNFP5]],0)</f>
        <v>0</v>
      </c>
    </row>
    <row r="243" spans="1:14" ht="18" customHeight="1" x14ac:dyDescent="0.25">
      <c r="A243" s="156" t="s">
        <v>30</v>
      </c>
      <c r="B243" s="14" t="s">
        <v>53</v>
      </c>
      <c r="C243" s="157">
        <v>776</v>
      </c>
      <c r="D243" s="158" t="s">
        <v>312</v>
      </c>
      <c r="E243" s="159">
        <v>556</v>
      </c>
      <c r="F243" s="20"/>
      <c r="G243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3" s="60"/>
      <c r="I243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3" s="20"/>
      <c r="K24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3" s="46"/>
      <c r="N243" s="63">
        <f>IF(AND(M243=1,Tabuľka32[[#This Row],[Dosiahnutý štandardný výstup v čase predloženia ŽoNFP5]]&gt;=0),Tabuľka32[[#This Row],[Dosiahnutý štandardný výstup v čase predloženia ŽoNFP5]],0)</f>
        <v>0</v>
      </c>
    </row>
    <row r="244" spans="1:14" ht="18" customHeight="1" x14ac:dyDescent="0.25">
      <c r="A244" s="156" t="s">
        <v>31</v>
      </c>
      <c r="B244" s="14" t="s">
        <v>53</v>
      </c>
      <c r="C244" s="157">
        <v>762</v>
      </c>
      <c r="D244" s="158" t="s">
        <v>307</v>
      </c>
      <c r="E244" s="159">
        <v>327</v>
      </c>
      <c r="F244" s="20"/>
      <c r="G244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4" s="60"/>
      <c r="I244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4" s="20"/>
      <c r="K24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4" s="46"/>
      <c r="M244" s="4">
        <v>1</v>
      </c>
      <c r="N244" s="63" t="str">
        <f>IF(AND(M244=1,Tabuľka32[[#This Row],[Dosiahnutý štandardný výstup v čase predloženia ŽoNFP5]]&gt;=0),Tabuľka32[[#This Row],[Dosiahnutý štandardný výstup v čase predloženia ŽoNFP5]],0)</f>
        <v/>
      </c>
    </row>
    <row r="245" spans="1:14" ht="18" customHeight="1" x14ac:dyDescent="0.25">
      <c r="A245" s="156" t="s">
        <v>31</v>
      </c>
      <c r="B245" s="14" t="s">
        <v>53</v>
      </c>
      <c r="C245" s="157">
        <v>946</v>
      </c>
      <c r="D245" s="158" t="s">
        <v>310</v>
      </c>
      <c r="E245" s="159">
        <v>327</v>
      </c>
      <c r="F245" s="20"/>
      <c r="G245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5" s="60"/>
      <c r="I245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5" s="20"/>
      <c r="K24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5" s="46"/>
      <c r="M245" s="4">
        <v>1</v>
      </c>
      <c r="N245" s="63" t="str">
        <f>IF(AND(M245=1,Tabuľka32[[#This Row],[Dosiahnutý štandardný výstup v čase predloženia ŽoNFP5]]&gt;=0),Tabuľka32[[#This Row],[Dosiahnutý štandardný výstup v čase predloženia ŽoNFP5]],0)</f>
        <v/>
      </c>
    </row>
    <row r="246" spans="1:14" ht="18" customHeight="1" x14ac:dyDescent="0.25">
      <c r="A246" s="156" t="s">
        <v>31</v>
      </c>
      <c r="B246" s="14" t="s">
        <v>53</v>
      </c>
      <c r="C246" s="157">
        <v>763</v>
      </c>
      <c r="D246" s="158" t="s">
        <v>308</v>
      </c>
      <c r="E246" s="159">
        <v>327</v>
      </c>
      <c r="F246" s="20"/>
      <c r="G246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6" s="60"/>
      <c r="I246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6" s="20"/>
      <c r="K24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6" s="46"/>
      <c r="M246" s="4">
        <v>1</v>
      </c>
      <c r="N246" s="63" t="str">
        <f>IF(AND(M246=1,Tabuľka32[[#This Row],[Dosiahnutý štandardný výstup v čase predloženia ŽoNFP5]]&gt;=0),Tabuľka32[[#This Row],[Dosiahnutý štandardný výstup v čase predloženia ŽoNFP5]],0)</f>
        <v/>
      </c>
    </row>
    <row r="247" spans="1:14" ht="18" customHeight="1" x14ac:dyDescent="0.25">
      <c r="A247" s="156" t="s">
        <v>414</v>
      </c>
      <c r="B247" s="14" t="s">
        <v>53</v>
      </c>
      <c r="C247" s="157">
        <v>634</v>
      </c>
      <c r="D247" s="158" t="s">
        <v>311</v>
      </c>
      <c r="E247" s="159">
        <v>1584</v>
      </c>
      <c r="F247" s="20"/>
      <c r="G247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7" s="60"/>
      <c r="I247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7" s="20"/>
      <c r="K24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7" s="46"/>
      <c r="M247" s="4">
        <v>1</v>
      </c>
      <c r="N247" s="63" t="str">
        <f>IF(AND(M247=1,Tabuľka32[[#This Row],[Dosiahnutý štandardný výstup v čase predloženia ŽoNFP5]]&gt;=0),Tabuľka32[[#This Row],[Dosiahnutý štandardný výstup v čase predloženia ŽoNFP5]],0)</f>
        <v/>
      </c>
    </row>
    <row r="248" spans="1:14" ht="18" customHeight="1" x14ac:dyDescent="0.25">
      <c r="A248" s="156" t="s">
        <v>32</v>
      </c>
      <c r="B248" s="14" t="s">
        <v>53</v>
      </c>
      <c r="C248" s="157">
        <v>948</v>
      </c>
      <c r="D248" s="158" t="s">
        <v>410</v>
      </c>
      <c r="E248" s="159">
        <v>1346</v>
      </c>
      <c r="F248" s="20"/>
      <c r="G248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8" s="60"/>
      <c r="I248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8" s="20"/>
      <c r="K24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8" s="46"/>
      <c r="N248" s="63">
        <f>IF(AND(M248=1,Tabuľka32[[#This Row],[Dosiahnutý štandardný výstup v čase predloženia ŽoNFP5]]&gt;=0),Tabuľka32[[#This Row],[Dosiahnutý štandardný výstup v čase predloženia ŽoNFP5]],0)</f>
        <v>0</v>
      </c>
    </row>
    <row r="249" spans="1:14" ht="18" customHeight="1" x14ac:dyDescent="0.25">
      <c r="A249" s="156" t="s">
        <v>33</v>
      </c>
      <c r="B249" s="14" t="s">
        <v>53</v>
      </c>
      <c r="C249" s="157">
        <v>633</v>
      </c>
      <c r="D249" s="158" t="s">
        <v>411</v>
      </c>
      <c r="E249" s="159">
        <v>1358</v>
      </c>
      <c r="F249" s="20"/>
      <c r="G249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9" s="60"/>
      <c r="I249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9" s="20"/>
      <c r="K24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9" s="46"/>
      <c r="N249" s="63">
        <f>IF(AND(M249=1,Tabuľka32[[#This Row],[Dosiahnutý štandardný výstup v čase predloženia ŽoNFP5]]&gt;=0),Tabuľka32[[#This Row],[Dosiahnutý štandardný výstup v čase predloženia ŽoNFP5]],0)</f>
        <v>0</v>
      </c>
    </row>
    <row r="250" spans="1:14" ht="18" customHeight="1" x14ac:dyDescent="0.25">
      <c r="A250" s="156" t="s">
        <v>33</v>
      </c>
      <c r="B250" s="14" t="s">
        <v>53</v>
      </c>
      <c r="C250" s="157">
        <v>949</v>
      </c>
      <c r="D250" s="158" t="s">
        <v>412</v>
      </c>
      <c r="E250" s="159">
        <v>1358</v>
      </c>
      <c r="F250" s="20"/>
      <c r="G250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0" s="60"/>
      <c r="I250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0" s="20"/>
      <c r="K25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50" s="46"/>
      <c r="N250" s="63">
        <f>IF(AND(M250=1,Tabuľka32[[#This Row],[Dosiahnutý štandardný výstup v čase predloženia ŽoNFP5]]&gt;=0),Tabuľka32[[#This Row],[Dosiahnutý štandardný výstup v čase predloženia ŽoNFP5]],0)</f>
        <v>0</v>
      </c>
    </row>
    <row r="251" spans="1:14" ht="18" customHeight="1" x14ac:dyDescent="0.25">
      <c r="A251" s="156" t="s">
        <v>33</v>
      </c>
      <c r="B251" s="14" t="s">
        <v>53</v>
      </c>
      <c r="C251" s="157">
        <v>774</v>
      </c>
      <c r="D251" s="158" t="s">
        <v>296</v>
      </c>
      <c r="E251" s="159">
        <v>1358</v>
      </c>
      <c r="F251" s="20"/>
      <c r="G251" s="27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1" s="60"/>
      <c r="I251" s="151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1" s="20"/>
      <c r="K25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51" s="46"/>
      <c r="N251" s="63">
        <f>IF(AND(M251=1,Tabuľka32[[#This Row],[Dosiahnutý štandardný výstup v čase predloženia ŽoNFP5]]&gt;=0),Tabuľka32[[#This Row],[Dosiahnutý štandardný výstup v čase predloženia ŽoNFP5]],0)</f>
        <v>0</v>
      </c>
    </row>
    <row r="252" spans="1:14" ht="18" customHeight="1" x14ac:dyDescent="0.25">
      <c r="A252" s="29" t="s">
        <v>61</v>
      </c>
      <c r="B252" s="30"/>
      <c r="C252" s="30"/>
      <c r="D252" s="30"/>
      <c r="E252" s="31"/>
      <c r="F252" s="107">
        <f>SUM(F253:F276)</f>
        <v>0</v>
      </c>
      <c r="G252" s="108">
        <f>SUM(G253:G276)</f>
        <v>0</v>
      </c>
      <c r="H252" s="32"/>
      <c r="I252" s="32"/>
      <c r="J252" s="107">
        <f>SUM(J253:J276)</f>
        <v>0</v>
      </c>
      <c r="K252" s="108">
        <f>SUM(K253:K276)</f>
        <v>0</v>
      </c>
      <c r="N252" s="63">
        <f>SUM(N8:N251)</f>
        <v>0</v>
      </c>
    </row>
    <row r="253" spans="1:14" ht="18" customHeight="1" x14ac:dyDescent="0.25">
      <c r="A253" s="11" t="s">
        <v>34</v>
      </c>
      <c r="B253" s="14" t="s">
        <v>55</v>
      </c>
      <c r="C253" s="12"/>
      <c r="D253" s="12"/>
      <c r="E253" s="28">
        <v>641</v>
      </c>
      <c r="F253" s="60"/>
      <c r="G253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3" s="60"/>
      <c r="I253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3" s="60"/>
      <c r="K25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4" spans="1:14" ht="18" customHeight="1" x14ac:dyDescent="0.25">
      <c r="A254" s="15" t="s">
        <v>417</v>
      </c>
      <c r="B254" s="174" t="s">
        <v>55</v>
      </c>
      <c r="C254" s="16"/>
      <c r="D254" s="16"/>
      <c r="E254" s="28">
        <v>318</v>
      </c>
      <c r="F254" s="60"/>
      <c r="G254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4" s="60"/>
      <c r="I254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4" s="60"/>
      <c r="K25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5" spans="1:14" ht="18" customHeight="1" x14ac:dyDescent="0.25">
      <c r="A255" s="13" t="s">
        <v>35</v>
      </c>
      <c r="B255" s="14" t="s">
        <v>55</v>
      </c>
      <c r="C255" s="14"/>
      <c r="D255" s="14"/>
      <c r="E255" s="28">
        <v>635</v>
      </c>
      <c r="F255" s="60"/>
      <c r="G255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5" s="60"/>
      <c r="I255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5" s="60"/>
      <c r="K25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6" spans="1:14" ht="18" customHeight="1" x14ac:dyDescent="0.25">
      <c r="A256" s="13" t="s">
        <v>36</v>
      </c>
      <c r="B256" s="14" t="s">
        <v>55</v>
      </c>
      <c r="C256" s="14"/>
      <c r="D256" s="14"/>
      <c r="E256" s="28">
        <v>481</v>
      </c>
      <c r="F256" s="60"/>
      <c r="G256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6" s="60"/>
      <c r="I256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6" s="60"/>
      <c r="K25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7" spans="1:11" ht="18" customHeight="1" x14ac:dyDescent="0.25">
      <c r="A257" s="13" t="s">
        <v>37</v>
      </c>
      <c r="B257" s="14" t="s">
        <v>55</v>
      </c>
      <c r="C257" s="14"/>
      <c r="D257" s="14"/>
      <c r="E257" s="28">
        <v>380</v>
      </c>
      <c r="F257" s="60"/>
      <c r="G257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7" s="60"/>
      <c r="I257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7" s="60"/>
      <c r="K25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8" spans="1:11" ht="18" customHeight="1" x14ac:dyDescent="0.25">
      <c r="A258" s="13" t="s">
        <v>38</v>
      </c>
      <c r="B258" s="14" t="s">
        <v>55</v>
      </c>
      <c r="C258" s="14"/>
      <c r="D258" s="14"/>
      <c r="E258" s="28">
        <v>571</v>
      </c>
      <c r="F258" s="60"/>
      <c r="G258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8" s="60"/>
      <c r="I258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8" s="60"/>
      <c r="K25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9" spans="1:11" ht="18" customHeight="1" x14ac:dyDescent="0.25">
      <c r="A259" s="13" t="s">
        <v>39</v>
      </c>
      <c r="B259" s="14" t="s">
        <v>55</v>
      </c>
      <c r="C259" s="14"/>
      <c r="D259" s="14"/>
      <c r="E259" s="28">
        <v>2143</v>
      </c>
      <c r="F259" s="60"/>
      <c r="G259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9" s="60"/>
      <c r="I259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9" s="60"/>
      <c r="K25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0" spans="1:11" ht="18" customHeight="1" x14ac:dyDescent="0.25">
      <c r="A260" s="13" t="s">
        <v>40</v>
      </c>
      <c r="B260" s="14" t="s">
        <v>55</v>
      </c>
      <c r="C260" s="14"/>
      <c r="D260" s="14"/>
      <c r="E260" s="28">
        <v>233</v>
      </c>
      <c r="F260" s="60"/>
      <c r="G260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0" s="60"/>
      <c r="I260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0" s="60"/>
      <c r="K26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1" spans="1:11" ht="18" customHeight="1" x14ac:dyDescent="0.25">
      <c r="A261" s="15" t="s">
        <v>421</v>
      </c>
      <c r="B261" s="174" t="s">
        <v>55</v>
      </c>
      <c r="C261" s="16"/>
      <c r="D261" s="16"/>
      <c r="E261" s="28">
        <v>99</v>
      </c>
      <c r="F261" s="60"/>
      <c r="G261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1" s="60"/>
      <c r="I261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1" s="60"/>
      <c r="K26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2" spans="1:11" ht="18" customHeight="1" x14ac:dyDescent="0.25">
      <c r="A262" s="15" t="s">
        <v>422</v>
      </c>
      <c r="B262" s="174" t="s">
        <v>55</v>
      </c>
      <c r="C262" s="16"/>
      <c r="D262" s="16"/>
      <c r="E262" s="28">
        <v>36</v>
      </c>
      <c r="F262" s="60"/>
      <c r="G262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2" s="60"/>
      <c r="I262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2" s="60"/>
      <c r="K26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3" spans="1:11" ht="18" customHeight="1" x14ac:dyDescent="0.25">
      <c r="A263" s="11" t="s">
        <v>41</v>
      </c>
      <c r="B263" s="14" t="s">
        <v>55</v>
      </c>
      <c r="C263" s="12"/>
      <c r="D263" s="12"/>
      <c r="E263" s="28">
        <v>140</v>
      </c>
      <c r="F263" s="60"/>
      <c r="G263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3" s="60"/>
      <c r="I263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3" s="60"/>
      <c r="K26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4" spans="1:11" ht="18" customHeight="1" x14ac:dyDescent="0.25">
      <c r="A264" s="13" t="s">
        <v>42</v>
      </c>
      <c r="B264" s="14" t="s">
        <v>55</v>
      </c>
      <c r="C264" s="14"/>
      <c r="D264" s="14"/>
      <c r="E264" s="28">
        <v>110</v>
      </c>
      <c r="F264" s="60"/>
      <c r="G264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4" s="60"/>
      <c r="I264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4" s="60"/>
      <c r="K26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5" spans="1:11" ht="18" customHeight="1" x14ac:dyDescent="0.25">
      <c r="A265" s="15"/>
      <c r="B265" s="174"/>
      <c r="C265" s="16"/>
      <c r="D265" s="16"/>
      <c r="E265" s="28"/>
      <c r="F265" s="60"/>
      <c r="G265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5" s="60"/>
      <c r="I265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5" s="60"/>
      <c r="K26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6" spans="1:11" ht="18" customHeight="1" x14ac:dyDescent="0.25">
      <c r="A266" s="13" t="s">
        <v>43</v>
      </c>
      <c r="B266" s="14" t="s">
        <v>55</v>
      </c>
      <c r="C266" s="14"/>
      <c r="D266" s="14"/>
      <c r="E266" s="28">
        <v>626</v>
      </c>
      <c r="F266" s="60"/>
      <c r="G266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6" s="60"/>
      <c r="I266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6" s="60"/>
      <c r="K26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7" spans="1:11" ht="18" customHeight="1" x14ac:dyDescent="0.25">
      <c r="A267" s="13" t="s">
        <v>44</v>
      </c>
      <c r="B267" s="14" t="s">
        <v>55</v>
      </c>
      <c r="C267" s="14"/>
      <c r="D267" s="14"/>
      <c r="E267" s="28">
        <v>231</v>
      </c>
      <c r="F267" s="60"/>
      <c r="G267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7" s="60"/>
      <c r="I267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7" s="60"/>
      <c r="K267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8" spans="1:11" ht="18" customHeight="1" x14ac:dyDescent="0.25">
      <c r="A268" s="11" t="s">
        <v>45</v>
      </c>
      <c r="B268" s="14" t="s">
        <v>55</v>
      </c>
      <c r="C268" s="12"/>
      <c r="D268" s="12"/>
      <c r="E268" s="28">
        <v>10.77</v>
      </c>
      <c r="F268" s="60"/>
      <c r="G268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8" s="60"/>
      <c r="I268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8" s="60"/>
      <c r="K268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9" spans="1:11" ht="18" customHeight="1" x14ac:dyDescent="0.25">
      <c r="A269" s="13" t="s">
        <v>46</v>
      </c>
      <c r="B269" s="14" t="s">
        <v>55</v>
      </c>
      <c r="C269" s="14"/>
      <c r="D269" s="14"/>
      <c r="E269" s="28">
        <v>17.79</v>
      </c>
      <c r="F269" s="60"/>
      <c r="G269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9" s="60"/>
      <c r="I269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9" s="60"/>
      <c r="K269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0" spans="1:11" ht="18" customHeight="1" x14ac:dyDescent="0.25">
      <c r="A270" s="13" t="s">
        <v>47</v>
      </c>
      <c r="B270" s="14" t="s">
        <v>55</v>
      </c>
      <c r="C270" s="14"/>
      <c r="D270" s="14"/>
      <c r="E270" s="28">
        <v>14.99</v>
      </c>
      <c r="F270" s="60"/>
      <c r="G270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0" s="60"/>
      <c r="I270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0" s="60"/>
      <c r="K270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1" spans="1:11" ht="18" customHeight="1" x14ac:dyDescent="0.25">
      <c r="A271" s="13" t="s">
        <v>48</v>
      </c>
      <c r="B271" s="14" t="s">
        <v>55</v>
      </c>
      <c r="C271" s="14"/>
      <c r="D271" s="14"/>
      <c r="E271" s="28">
        <v>14.99</v>
      </c>
      <c r="F271" s="60"/>
      <c r="G271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1" s="60"/>
      <c r="I271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1" s="60"/>
      <c r="K271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2" spans="1:11" ht="18" customHeight="1" x14ac:dyDescent="0.25">
      <c r="A272" s="13" t="s">
        <v>49</v>
      </c>
      <c r="B272" s="14" t="s">
        <v>55</v>
      </c>
      <c r="C272" s="14"/>
      <c r="D272" s="14"/>
      <c r="E272" s="28">
        <v>14.99</v>
      </c>
      <c r="F272" s="60"/>
      <c r="G272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2" s="60"/>
      <c r="I272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2" s="60"/>
      <c r="K272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3" spans="1:11" ht="18" customHeight="1" x14ac:dyDescent="0.25">
      <c r="A273" s="13" t="s">
        <v>50</v>
      </c>
      <c r="B273" s="14" t="s">
        <v>55</v>
      </c>
      <c r="C273" s="14"/>
      <c r="D273" s="14"/>
      <c r="E273" s="28">
        <v>1</v>
      </c>
      <c r="F273" s="60"/>
      <c r="G273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3" s="60"/>
      <c r="I273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3" s="60"/>
      <c r="K273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4" spans="1:11" ht="18" customHeight="1" x14ac:dyDescent="0.25">
      <c r="A274" s="13" t="s">
        <v>51</v>
      </c>
      <c r="B274" s="14" t="s">
        <v>55</v>
      </c>
      <c r="C274" s="14"/>
      <c r="D274" s="14"/>
      <c r="E274" s="28">
        <v>1</v>
      </c>
      <c r="F274" s="60"/>
      <c r="G274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4" s="60"/>
      <c r="I274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4" s="60"/>
      <c r="K274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5" spans="1:11" ht="18" customHeight="1" x14ac:dyDescent="0.25">
      <c r="A275" s="11"/>
      <c r="B275" s="14"/>
      <c r="C275" s="12"/>
      <c r="D275" s="12"/>
      <c r="E275" s="28"/>
      <c r="F275" s="60"/>
      <c r="G275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5" s="60"/>
      <c r="I275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5" s="60"/>
      <c r="K275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6" spans="1:11" ht="18" customHeight="1" x14ac:dyDescent="0.25">
      <c r="A276" s="11" t="s">
        <v>52</v>
      </c>
      <c r="B276" s="14" t="s">
        <v>56</v>
      </c>
      <c r="C276" s="12"/>
      <c r="D276" s="12"/>
      <c r="E276" s="28">
        <v>84</v>
      </c>
      <c r="F276" s="60"/>
      <c r="G276" s="20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6" s="60"/>
      <c r="I276" s="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6" s="60"/>
      <c r="K276" s="27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7" spans="1:11" ht="18" customHeight="1" x14ac:dyDescent="0.25">
      <c r="A277" s="22" t="s">
        <v>63</v>
      </c>
      <c r="B277" s="23"/>
      <c r="C277" s="23"/>
      <c r="D277" s="23"/>
      <c r="E277" s="24"/>
      <c r="F277" s="25"/>
      <c r="G277" s="26">
        <f>SUM(G253:G276,G8:G251)</f>
        <v>0</v>
      </c>
      <c r="H277" s="25"/>
      <c r="I277" s="25"/>
      <c r="J277" s="25"/>
      <c r="K277" s="26">
        <f>SUM(K253:K276,K8:K251)</f>
        <v>0</v>
      </c>
    </row>
    <row r="278" spans="1:11" x14ac:dyDescent="0.25">
      <c r="A278" s="224" t="str">
        <f>IF(AND(Tabuľka32[[#Totals],[Dosiahnutý štandardný výstup v čase predloženia ŽoNFP5]]=0,Tabuľka32[[#Totals],[Dosiahnutý štandardný výstup podľa podnikateľského plánu]]=0),"",IF(AND(Tabuľka32[[#Totals],[Dosiahnutý štandardný výstup v čase predloženia ŽoNFP5]]=0,Tabuľka32[[#Totals],[Dosiahnutý štandardný výstup podľa podnikateľského plánu]]&gt;0),"",IF(AND(Tabuľka32[[#Totals],[Dosiahnutý štandardný výstup v čase predloženia ŽoNFP5]]&gt;0,Tabuľka32[[#Totals],[Dosiahnutý štandardný výstup podľa podnikateľského plánu]]=0),"",IF(Tabuľka32[[#Totals],[Dosiahnutý štandardný výstup podľa podnikateľského plánu]]&lt;Tabuľka32[[#Totals],[Dosiahnutý štandardný výstup v čase predloženia ŽoNFP5]],"hodnota štandardného výstupu podnikateľského plánu nedosahuje hodnotu štandardného výstupu pri podaní ŽoNFP",""))))</f>
        <v/>
      </c>
      <c r="B278" s="224"/>
      <c r="C278" s="224"/>
      <c r="D278" s="224"/>
      <c r="E278" s="224"/>
      <c r="F278" s="224"/>
    </row>
    <row r="279" spans="1:11" x14ac:dyDescent="0.25">
      <c r="A279" s="5"/>
      <c r="B279" s="5"/>
      <c r="C279" s="5"/>
      <c r="D279" s="5"/>
    </row>
    <row r="280" spans="1:11" x14ac:dyDescent="0.25">
      <c r="A280" s="226" t="str">
        <f>IF(Tabuľka32[[#Totals],[Dosiahnutý štandardný výstup v čase predloženia ŽoNFP5]]=0,"nie sú vyplnené hodnoty v čase predloženia ŽoNFP","")</f>
        <v>nie sú vyplnené hodnoty v čase predloženia ŽoNFP</v>
      </c>
      <c r="B280" s="226"/>
      <c r="C280" s="149"/>
      <c r="D280" s="149"/>
    </row>
    <row r="281" spans="1:11" x14ac:dyDescent="0.25">
      <c r="A281" s="226" t="str">
        <f>IF(Tabuľka32[[#Totals],[Dosiahnutý štandardný výstup v čase predloženia ŽoNFP5]]=0,"",IF(Tabuľka32[[#Totals],[Dosiahnutý štandardný výstup v čase predloženia ŽoNFP5]]&lt;=4000,"hodnota štandardného výstupu pri predložení ŽoNFP nedosahuje minimálnu hranicu",IF(Tabuľka32[[#Totals],[Dosiahnutý štandardný výstup v čase predloženia ŽoNFP5]]&gt;9999,"hodnota štandardného výstupu pri predložení ŽoNFP presahuje maximálnu hranicu","")))</f>
        <v/>
      </c>
      <c r="B281" s="226"/>
      <c r="C281" s="149"/>
      <c r="D281" s="149"/>
    </row>
    <row r="282" spans="1:11" x14ac:dyDescent="0.25">
      <c r="A282" s="224" t="str">
        <f>IF(Tabuľka32[[#Totals],[Dosiahnutý štandardný výstup podľa podnikateľského plánu]]=0,"nie sú vyplnené hodnoty podnikateľského plánu","")</f>
        <v>nie sú vyplnené hodnoty podnikateľského plánu</v>
      </c>
      <c r="B282" s="224"/>
      <c r="C282" s="150"/>
      <c r="D282" s="150"/>
    </row>
    <row r="283" spans="1:11" ht="17.25" customHeight="1" x14ac:dyDescent="0.25">
      <c r="A283" s="222" t="s">
        <v>64</v>
      </c>
      <c r="B283" s="222"/>
      <c r="C283" s="222"/>
      <c r="D283" s="222"/>
      <c r="E283" s="222"/>
      <c r="F283" s="222"/>
      <c r="G283" s="222"/>
    </row>
    <row r="284" spans="1:11" ht="31.5" customHeight="1" x14ac:dyDescent="0.25">
      <c r="A284" s="222" t="s">
        <v>430</v>
      </c>
      <c r="B284" s="222"/>
      <c r="C284" s="222"/>
      <c r="D284" s="222"/>
      <c r="E284" s="222"/>
      <c r="F284" s="222"/>
      <c r="G284" s="222"/>
    </row>
    <row r="285" spans="1:11" ht="16.5" customHeight="1" x14ac:dyDescent="0.25">
      <c r="A285" s="222" t="s">
        <v>431</v>
      </c>
      <c r="B285" s="222"/>
      <c r="C285" s="222"/>
      <c r="D285" s="222"/>
      <c r="E285" s="222"/>
      <c r="F285" s="222"/>
      <c r="G285" s="222"/>
    </row>
    <row r="286" spans="1:11" x14ac:dyDescent="0.25">
      <c r="A286" s="222" t="s">
        <v>420</v>
      </c>
      <c r="B286" s="222"/>
      <c r="C286" s="222"/>
      <c r="D286" s="222"/>
      <c r="E286" s="222"/>
      <c r="F286" s="222"/>
      <c r="G286" s="222"/>
    </row>
    <row r="287" spans="1:11" ht="56.45" customHeight="1" x14ac:dyDescent="0.25">
      <c r="A287" s="222" t="s">
        <v>433</v>
      </c>
      <c r="B287" s="222"/>
      <c r="C287" s="222"/>
      <c r="D287" s="222"/>
      <c r="E287" s="222"/>
      <c r="F287" s="222"/>
      <c r="G287" s="222"/>
    </row>
    <row r="288" spans="1:11" ht="24.6" customHeight="1" x14ac:dyDescent="0.25">
      <c r="A288" s="225" t="s">
        <v>432</v>
      </c>
      <c r="B288" s="225"/>
      <c r="C288" s="225"/>
      <c r="D288" s="225"/>
      <c r="E288" s="225"/>
      <c r="F288" s="225"/>
      <c r="G288" s="225"/>
    </row>
    <row r="289" spans="1:7" x14ac:dyDescent="0.25">
      <c r="A289" s="222"/>
      <c r="B289" s="222"/>
      <c r="C289" s="222"/>
      <c r="D289" s="222"/>
      <c r="E289" s="222"/>
      <c r="F289" s="222"/>
      <c r="G289" s="222"/>
    </row>
    <row r="290" spans="1:7" ht="56.25" customHeight="1" x14ac:dyDescent="0.25">
      <c r="A290" s="222"/>
      <c r="B290" s="222"/>
      <c r="C290" s="222"/>
      <c r="D290" s="222"/>
      <c r="E290" s="222"/>
      <c r="F290" s="222"/>
      <c r="G290" s="222"/>
    </row>
    <row r="291" spans="1:7" x14ac:dyDescent="0.25">
      <c r="A291" s="222"/>
      <c r="B291" s="222"/>
      <c r="C291" s="222"/>
      <c r="D291" s="222"/>
      <c r="E291" s="222"/>
      <c r="F291" s="222"/>
      <c r="G291" s="222"/>
    </row>
    <row r="292" spans="1:7" ht="25.5" customHeight="1" x14ac:dyDescent="0.25">
      <c r="A292" s="222">
        <v>8</v>
      </c>
      <c r="B292" s="222"/>
      <c r="C292" s="222"/>
      <c r="D292" s="222"/>
      <c r="E292" s="222"/>
      <c r="F292" s="222"/>
      <c r="G292" s="222"/>
    </row>
  </sheetData>
  <mergeCells count="16">
    <mergeCell ref="A290:G290"/>
    <mergeCell ref="A291:G291"/>
    <mergeCell ref="A292:G292"/>
    <mergeCell ref="A280:B280"/>
    <mergeCell ref="A281:B281"/>
    <mergeCell ref="A283:G283"/>
    <mergeCell ref="A284:G284"/>
    <mergeCell ref="A285:G285"/>
    <mergeCell ref="A286:G286"/>
    <mergeCell ref="B4:G4"/>
    <mergeCell ref="A287:G287"/>
    <mergeCell ref="A288:G288"/>
    <mergeCell ref="A289:G289"/>
    <mergeCell ref="B3:H3"/>
    <mergeCell ref="A282:B282"/>
    <mergeCell ref="A278:F278"/>
  </mergeCells>
  <conditionalFormatting sqref="A280">
    <cfRule type="cellIs" dxfId="103" priority="18" operator="equal">
      <formula>"nie sú vyplnené hodnoty v čase predloženia ŽoNFP"</formula>
    </cfRule>
  </conditionalFormatting>
  <conditionalFormatting sqref="A281">
    <cfRule type="cellIs" dxfId="102" priority="16" operator="equal">
      <formula>"hodnota štandardného výstupu pri predložení ŽoNFP presahuje maximálnu hranicu"</formula>
    </cfRule>
    <cfRule type="cellIs" dxfId="101" priority="17" operator="equal">
      <formula>"hodnota štandardného výstupu pri predložení ŽoNFP nedosahuje minimálnu hranicu"</formula>
    </cfRule>
  </conditionalFormatting>
  <conditionalFormatting sqref="F8:F276">
    <cfRule type="expression" dxfId="100" priority="15">
      <formula>I8=1</formula>
    </cfRule>
  </conditionalFormatting>
  <conditionalFormatting sqref="G8:G276">
    <cfRule type="expression" dxfId="99" priority="14">
      <formula>I8=1</formula>
    </cfRule>
  </conditionalFormatting>
  <conditionalFormatting sqref="H8:H276">
    <cfRule type="expression" dxfId="98" priority="13">
      <formula>I8=1</formula>
    </cfRule>
  </conditionalFormatting>
  <conditionalFormatting sqref="K252">
    <cfRule type="expression" dxfId="97" priority="6">
      <formula>L252=1</formula>
    </cfRule>
  </conditionalFormatting>
  <conditionalFormatting sqref="J252">
    <cfRule type="expression" dxfId="96" priority="7">
      <formula>L252=1</formula>
    </cfRule>
  </conditionalFormatting>
  <conditionalFormatting sqref="A282:D282">
    <cfRule type="cellIs" dxfId="95" priority="5" operator="equal">
      <formula>"nie sú vyplnené hodnoty podnikateľského plánu"</formula>
    </cfRule>
  </conditionalFormatting>
  <conditionalFormatting sqref="A278">
    <cfRule type="cellIs" dxfId="94" priority="4" operator="equal">
      <formula>"hodnota štandardného výstupu podnikateľského plánu nedosahuje hodnotu štandardného výstupu pri podaní ŽoNFP"</formula>
    </cfRule>
  </conditionalFormatting>
  <conditionalFormatting sqref="J1">
    <cfRule type="cellIs" dxfId="93" priority="3" operator="equal">
      <formula>"Počet chýb"</formula>
    </cfRule>
  </conditionalFormatting>
  <conditionalFormatting sqref="K1">
    <cfRule type="cellIs" dxfId="92" priority="1" operator="equal">
      <formula>""</formula>
    </cfRule>
    <cfRule type="cellIs" dxfId="91" priority="2" operator="greaterThan">
      <formula>0</formula>
    </cfRule>
  </conditionalFormatting>
  <dataValidations count="2">
    <dataValidation type="whole" allowBlank="1" showInputMessage="1" showErrorMessage="1" prompt="zadajte celé číslo" sqref="F253:F276 J253:J276">
      <formula1>0</formula1>
      <formula2>10000000</formula2>
    </dataValidation>
    <dataValidation type="list" allowBlank="1" showInputMessage="1" showErrorMessage="1" sqref="H253:H276 H8:H251">
      <formula1>$L$8:$L$30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55" fitToHeight="6" orientation="landscape" r:id="rId1"/>
  <headerFooter>
    <oddFooter>&amp;C&amp;8&amp;P / &amp;N</oddFooter>
  </headerFooter>
  <ignoredErrors>
    <ignoredError sqref="G7:G8 G252 K7 K252 G9:G240 G241:G251" calculatedColumn="1"/>
    <ignoredError sqref="G253:G276" unlockedFormula="1" calculatedColumn="1"/>
    <ignoredError sqref="K253:K276" unlocked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2"/>
  <sheetViews>
    <sheetView topLeftCell="A277" workbookViewId="0">
      <selection activeCell="A287" sqref="A287:G287"/>
    </sheetView>
  </sheetViews>
  <sheetFormatPr defaultRowHeight="15" x14ac:dyDescent="0.25"/>
  <cols>
    <col min="1" max="1" width="68.28515625" bestFit="1" customWidth="1"/>
    <col min="2" max="3" width="11.7109375" style="4" customWidth="1"/>
    <col min="4" max="4" width="62.5703125" style="4" customWidth="1"/>
    <col min="5" max="5" width="14.7109375" customWidth="1"/>
    <col min="6" max="6" width="15" customWidth="1"/>
    <col min="7" max="7" width="18.42578125" customWidth="1"/>
    <col min="8" max="8" width="22.5703125" customWidth="1"/>
    <col min="9" max="9" width="9.140625" hidden="1" customWidth="1"/>
    <col min="10" max="10" width="15" style="4" customWidth="1"/>
    <col min="11" max="11" width="18.42578125" customWidth="1"/>
    <col min="12" max="12" width="9.140625" hidden="1" customWidth="1"/>
    <col min="13" max="14" width="0" hidden="1" customWidth="1"/>
    <col min="15" max="15" width="11.85546875" hidden="1" customWidth="1"/>
  </cols>
  <sheetData>
    <row r="1" spans="1:15" x14ac:dyDescent="0.25">
      <c r="A1" s="3" t="s">
        <v>187</v>
      </c>
      <c r="B1" s="6"/>
      <c r="C1" s="6"/>
      <c r="D1" s="6"/>
      <c r="J1" s="109" t="str">
        <f>IF(K1="","","Počet chýb")</f>
        <v/>
      </c>
      <c r="K1" s="109" t="str">
        <f>IF(SUM(I8:I276)=0,"",SUM(I8:I276))</f>
        <v/>
      </c>
    </row>
    <row r="2" spans="1:15" s="4" customFormat="1" x14ac:dyDescent="0.25">
      <c r="A2" s="6"/>
      <c r="B2" s="6"/>
      <c r="C2" s="6"/>
      <c r="D2" s="6"/>
    </row>
    <row r="3" spans="1:15" s="4" customFormat="1" x14ac:dyDescent="0.25">
      <c r="A3" s="33" t="s">
        <v>66</v>
      </c>
      <c r="B3" s="230" t="str">
        <f>IF('Bodovacie kritéria'!C5="","",'Bodovacie kritéria'!C5)</f>
        <v/>
      </c>
      <c r="C3" s="230"/>
      <c r="D3" s="230"/>
      <c r="E3" s="230"/>
      <c r="F3" s="230"/>
      <c r="G3" s="230"/>
      <c r="H3" s="230"/>
    </row>
    <row r="4" spans="1:15" s="4" customFormat="1" x14ac:dyDescent="0.25">
      <c r="A4" s="33" t="s">
        <v>67</v>
      </c>
      <c r="B4" s="227" t="str">
        <f>IF('Bodovacie kritéria'!C6="","",'Bodovacie kritéria'!C6)</f>
        <v/>
      </c>
      <c r="C4" s="227"/>
      <c r="D4" s="227"/>
      <c r="E4" s="227"/>
      <c r="F4" s="227"/>
      <c r="G4" s="227"/>
    </row>
    <row r="6" spans="1:15" ht="63.75" x14ac:dyDescent="0.25">
      <c r="A6" s="17" t="s">
        <v>59</v>
      </c>
      <c r="B6" s="18" t="s">
        <v>57</v>
      </c>
      <c r="C6" s="18" t="s">
        <v>313</v>
      </c>
      <c r="D6" s="18" t="s">
        <v>314</v>
      </c>
      <c r="E6" s="18" t="s">
        <v>58</v>
      </c>
      <c r="F6" s="18" t="s">
        <v>426</v>
      </c>
      <c r="G6" s="18" t="s">
        <v>427</v>
      </c>
      <c r="H6" s="62" t="s">
        <v>175</v>
      </c>
      <c r="I6" s="102" t="s">
        <v>182</v>
      </c>
      <c r="J6" s="62" t="s">
        <v>429</v>
      </c>
      <c r="K6" s="62" t="s">
        <v>428</v>
      </c>
    </row>
    <row r="7" spans="1:15" s="4" customFormat="1" ht="15.75" x14ac:dyDescent="0.25">
      <c r="A7" s="7" t="s">
        <v>60</v>
      </c>
      <c r="B7" s="8"/>
      <c r="C7" s="8"/>
      <c r="D7" s="8"/>
      <c r="E7" s="9"/>
      <c r="F7" s="106">
        <f>SUM(F8:F251)</f>
        <v>0</v>
      </c>
      <c r="G7" s="106">
        <f>SUM(G8:G251)</f>
        <v>0</v>
      </c>
      <c r="H7" s="10"/>
      <c r="I7" s="10"/>
      <c r="J7" s="106">
        <f>SUM(J8:J251)</f>
        <v>0</v>
      </c>
      <c r="K7" s="106">
        <f>SUM(K8:K251)</f>
        <v>0</v>
      </c>
    </row>
    <row r="8" spans="1:15" ht="18" customHeight="1" x14ac:dyDescent="0.25">
      <c r="A8" s="156" t="s">
        <v>315</v>
      </c>
      <c r="B8" s="14" t="s">
        <v>53</v>
      </c>
      <c r="C8" s="157">
        <v>116</v>
      </c>
      <c r="D8" s="158" t="s">
        <v>316</v>
      </c>
      <c r="E8" s="163">
        <v>567</v>
      </c>
      <c r="F8" s="20"/>
      <c r="G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" s="19"/>
      <c r="I8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" s="20"/>
      <c r="K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" s="46" t="s">
        <v>116</v>
      </c>
      <c r="N8">
        <v>0</v>
      </c>
      <c r="O8" s="63">
        <f>IF(AND(N8=1,Tabuľka3[[#This Row],[Dosiahnutý štandardný výstup v čase predloženia ŽoNFP5]]&gt;=0),Tabuľka3[[#This Row],[Dosiahnutý štandardný výstup v čase predloženia ŽoNFP5]],0)</f>
        <v>0</v>
      </c>
    </row>
    <row r="9" spans="1:15" s="4" customFormat="1" ht="18" customHeight="1" x14ac:dyDescent="0.25">
      <c r="A9" s="156" t="s">
        <v>315</v>
      </c>
      <c r="B9" s="14" t="s">
        <v>53</v>
      </c>
      <c r="C9" s="157">
        <v>102</v>
      </c>
      <c r="D9" s="158" t="s">
        <v>317</v>
      </c>
      <c r="E9" s="163">
        <v>567</v>
      </c>
      <c r="F9" s="20"/>
      <c r="G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" s="19"/>
      <c r="I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" s="20"/>
      <c r="K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" s="46" t="s">
        <v>117</v>
      </c>
      <c r="N9" s="4">
        <v>0</v>
      </c>
      <c r="O9" s="63">
        <f>IF(AND(N9=1,Tabuľka3[[#This Row],[Dosiahnutý štandardný výstup v čase predloženia ŽoNFP5]]&gt;=0),Tabuľka3[[#This Row],[Dosiahnutý štandardný výstup v čase predloženia ŽoNFP5]],0)</f>
        <v>0</v>
      </c>
    </row>
    <row r="10" spans="1:15" s="4" customFormat="1" ht="18" customHeight="1" x14ac:dyDescent="0.25">
      <c r="A10" s="156" t="s">
        <v>315</v>
      </c>
      <c r="B10" s="14" t="s">
        <v>53</v>
      </c>
      <c r="C10" s="157">
        <v>101</v>
      </c>
      <c r="D10" s="158" t="s">
        <v>318</v>
      </c>
      <c r="E10" s="163">
        <v>567</v>
      </c>
      <c r="F10" s="20"/>
      <c r="G1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" s="19"/>
      <c r="I1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" s="20"/>
      <c r="K1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" s="46" t="s">
        <v>118</v>
      </c>
      <c r="N10" s="4">
        <v>0</v>
      </c>
      <c r="O10" s="63">
        <f>IF(AND(N10=1,Tabuľka3[[#This Row],[Dosiahnutý štandardný výstup v čase predloženia ŽoNFP5]]&gt;=0),Tabuľka3[[#This Row],[Dosiahnutý štandardný výstup v čase predloženia ŽoNFP5]],0)</f>
        <v>0</v>
      </c>
    </row>
    <row r="11" spans="1:15" s="4" customFormat="1" ht="18" customHeight="1" x14ac:dyDescent="0.25">
      <c r="A11" s="156" t="s">
        <v>4</v>
      </c>
      <c r="B11" s="14" t="s">
        <v>53</v>
      </c>
      <c r="C11" s="157">
        <v>103</v>
      </c>
      <c r="D11" s="158" t="s">
        <v>319</v>
      </c>
      <c r="E11" s="163">
        <v>467</v>
      </c>
      <c r="F11" s="20"/>
      <c r="G1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" s="19"/>
      <c r="I1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" s="20"/>
      <c r="K1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" s="46" t="s">
        <v>119</v>
      </c>
      <c r="N11" s="4">
        <v>0</v>
      </c>
      <c r="O11" s="63">
        <f>IF(AND(N11=1,Tabuľka3[[#This Row],[Dosiahnutý štandardný výstup v čase predloženia ŽoNFP5]]&gt;=0),Tabuľka3[[#This Row],[Dosiahnutý štandardný výstup v čase predloženia ŽoNFP5]],0)</f>
        <v>0</v>
      </c>
    </row>
    <row r="12" spans="1:15" s="4" customFormat="1" ht="18" customHeight="1" x14ac:dyDescent="0.25">
      <c r="A12" s="156" t="s">
        <v>5</v>
      </c>
      <c r="B12" s="14" t="s">
        <v>53</v>
      </c>
      <c r="C12" s="157">
        <v>104</v>
      </c>
      <c r="D12" s="158" t="s">
        <v>320</v>
      </c>
      <c r="E12" s="163">
        <v>524</v>
      </c>
      <c r="F12" s="20"/>
      <c r="G1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" s="19"/>
      <c r="I1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" s="20"/>
      <c r="K1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" s="46" t="s">
        <v>120</v>
      </c>
      <c r="N12" s="4">
        <v>0</v>
      </c>
      <c r="O12" s="63">
        <f>IF(AND(N12=1,Tabuľka3[[#This Row],[Dosiahnutý štandardný výstup v čase predloženia ŽoNFP5]]&gt;=0),Tabuľka3[[#This Row],[Dosiahnutý štandardný výstup v čase predloženia ŽoNFP5]],0)</f>
        <v>0</v>
      </c>
    </row>
    <row r="13" spans="1:15" s="4" customFormat="1" ht="18" customHeight="1" x14ac:dyDescent="0.25">
      <c r="A13" s="156" t="s">
        <v>5</v>
      </c>
      <c r="B13" s="14" t="s">
        <v>53</v>
      </c>
      <c r="C13" s="157">
        <v>105</v>
      </c>
      <c r="D13" s="158" t="s">
        <v>321</v>
      </c>
      <c r="E13" s="163">
        <v>524</v>
      </c>
      <c r="F13" s="20"/>
      <c r="G1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" s="19"/>
      <c r="I1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" s="20"/>
      <c r="K1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" s="46" t="s">
        <v>121</v>
      </c>
      <c r="N13" s="4">
        <v>0</v>
      </c>
      <c r="O13" s="63">
        <f>IF(AND(N13=1,Tabuľka3[[#This Row],[Dosiahnutý štandardný výstup v čase predloženia ŽoNFP5]]&gt;=0),Tabuľka3[[#This Row],[Dosiahnutý štandardný výstup v čase predloženia ŽoNFP5]],0)</f>
        <v>0</v>
      </c>
    </row>
    <row r="14" spans="1:15" s="4" customFormat="1" ht="18" customHeight="1" x14ac:dyDescent="0.25">
      <c r="A14" s="156" t="s">
        <v>6</v>
      </c>
      <c r="B14" s="14" t="s">
        <v>53</v>
      </c>
      <c r="C14" s="157">
        <v>107</v>
      </c>
      <c r="D14" s="158" t="s">
        <v>322</v>
      </c>
      <c r="E14" s="163">
        <v>489</v>
      </c>
      <c r="F14" s="20"/>
      <c r="G1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" s="19"/>
      <c r="I1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" s="20"/>
      <c r="K1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" s="46" t="s">
        <v>122</v>
      </c>
      <c r="N14" s="4">
        <v>0</v>
      </c>
      <c r="O14" s="63">
        <f>IF(AND(N14=1,Tabuľka3[[#This Row],[Dosiahnutý štandardný výstup v čase predloženia ŽoNFP5]]&gt;=0),Tabuľka3[[#This Row],[Dosiahnutý štandardný výstup v čase predloženia ŽoNFP5]],0)</f>
        <v>0</v>
      </c>
    </row>
    <row r="15" spans="1:15" s="4" customFormat="1" ht="18" customHeight="1" x14ac:dyDescent="0.25">
      <c r="A15" s="156" t="s">
        <v>6</v>
      </c>
      <c r="B15" s="14" t="s">
        <v>53</v>
      </c>
      <c r="C15" s="157">
        <v>106</v>
      </c>
      <c r="D15" s="158" t="s">
        <v>323</v>
      </c>
      <c r="E15" s="163">
        <v>489</v>
      </c>
      <c r="F15" s="20"/>
      <c r="G1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" s="19"/>
      <c r="I1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" s="20"/>
      <c r="K1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" s="46" t="s">
        <v>123</v>
      </c>
      <c r="N15" s="4">
        <v>0</v>
      </c>
      <c r="O15" s="63">
        <f>IF(AND(N15=1,Tabuľka3[[#This Row],[Dosiahnutý štandardný výstup v čase predloženia ŽoNFP5]]&gt;=0),Tabuľka3[[#This Row],[Dosiahnutý štandardný výstup v čase predloženia ŽoNFP5]],0)</f>
        <v>0</v>
      </c>
    </row>
    <row r="16" spans="1:15" s="4" customFormat="1" ht="18" customHeight="1" x14ac:dyDescent="0.25">
      <c r="A16" s="156" t="s">
        <v>7</v>
      </c>
      <c r="B16" s="14" t="s">
        <v>53</v>
      </c>
      <c r="C16" s="157">
        <v>108</v>
      </c>
      <c r="D16" s="158" t="s">
        <v>324</v>
      </c>
      <c r="E16" s="163">
        <v>394</v>
      </c>
      <c r="F16" s="20"/>
      <c r="G1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" s="19"/>
      <c r="I1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" s="20"/>
      <c r="K1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" s="47" t="s">
        <v>124</v>
      </c>
      <c r="N16" s="4">
        <v>0</v>
      </c>
      <c r="O16" s="63">
        <f>IF(AND(N16=1,Tabuľka3[[#This Row],[Dosiahnutý štandardný výstup v čase predloženia ŽoNFP5]]&gt;=0),Tabuľka3[[#This Row],[Dosiahnutý štandardný výstup v čase predloženia ŽoNFP5]],0)</f>
        <v>0</v>
      </c>
    </row>
    <row r="17" spans="1:15" s="4" customFormat="1" ht="18" customHeight="1" x14ac:dyDescent="0.25">
      <c r="A17" s="156" t="s">
        <v>8</v>
      </c>
      <c r="B17" s="14" t="s">
        <v>53</v>
      </c>
      <c r="C17" s="157">
        <v>109</v>
      </c>
      <c r="D17" s="158" t="s">
        <v>325</v>
      </c>
      <c r="E17" s="163">
        <v>853</v>
      </c>
      <c r="F17" s="20"/>
      <c r="G1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" s="19"/>
      <c r="I1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" s="20"/>
      <c r="K1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" s="46" t="s">
        <v>125</v>
      </c>
      <c r="N17" s="4">
        <v>0</v>
      </c>
      <c r="O17" s="63">
        <f>IF(AND(N17=1,Tabuľka3[[#This Row],[Dosiahnutý štandardný výstup v čase predloženia ŽoNFP5]]&gt;=0),Tabuľka3[[#This Row],[Dosiahnutý štandardný výstup v čase predloženia ŽoNFP5]],0)</f>
        <v>0</v>
      </c>
    </row>
    <row r="18" spans="1:15" s="4" customFormat="1" ht="18" customHeight="1" x14ac:dyDescent="0.25">
      <c r="A18" s="156" t="s">
        <v>9</v>
      </c>
      <c r="B18" s="14" t="s">
        <v>53</v>
      </c>
      <c r="C18" s="157">
        <v>112</v>
      </c>
      <c r="D18" s="158" t="s">
        <v>326</v>
      </c>
      <c r="E18" s="163">
        <v>365</v>
      </c>
      <c r="F18" s="20"/>
      <c r="G1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" s="19"/>
      <c r="I1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" s="20"/>
      <c r="K1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" s="47" t="s">
        <v>126</v>
      </c>
      <c r="N18" s="4">
        <v>0</v>
      </c>
      <c r="O18" s="63">
        <f>IF(AND(N18=1,Tabuľka3[[#This Row],[Dosiahnutý štandardný výstup v čase predloženia ŽoNFP5]]&gt;=0),Tabuľka3[[#This Row],[Dosiahnutý štandardný výstup v čase predloženia ŽoNFP5]],0)</f>
        <v>0</v>
      </c>
    </row>
    <row r="19" spans="1:15" s="4" customFormat="1" ht="18" customHeight="1" x14ac:dyDescent="0.25">
      <c r="A19" s="156" t="s">
        <v>9</v>
      </c>
      <c r="B19" s="14" t="s">
        <v>53</v>
      </c>
      <c r="C19" s="157">
        <v>113</v>
      </c>
      <c r="D19" s="158" t="s">
        <v>327</v>
      </c>
      <c r="E19" s="163">
        <v>365</v>
      </c>
      <c r="F19" s="20"/>
      <c r="G1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" s="19"/>
      <c r="I1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" s="20"/>
      <c r="K1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" s="47" t="s">
        <v>127</v>
      </c>
      <c r="N19" s="4">
        <v>0</v>
      </c>
      <c r="O19" s="63">
        <f>IF(AND(N19=1,Tabuľka3[[#This Row],[Dosiahnutý štandardný výstup v čase predloženia ŽoNFP5]]&gt;=0),Tabuľka3[[#This Row],[Dosiahnutý štandardný výstup v čase predloženia ŽoNFP5]],0)</f>
        <v>0</v>
      </c>
    </row>
    <row r="20" spans="1:15" s="4" customFormat="1" ht="18" customHeight="1" x14ac:dyDescent="0.25">
      <c r="A20" s="156" t="s">
        <v>9</v>
      </c>
      <c r="B20" s="14" t="s">
        <v>53</v>
      </c>
      <c r="C20" s="157">
        <v>114</v>
      </c>
      <c r="D20" s="158" t="s">
        <v>328</v>
      </c>
      <c r="E20" s="163">
        <v>365</v>
      </c>
      <c r="F20" s="20"/>
      <c r="G2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" s="19"/>
      <c r="I2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" s="20"/>
      <c r="K2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" s="46" t="s">
        <v>128</v>
      </c>
      <c r="N20" s="4">
        <v>0</v>
      </c>
      <c r="O20" s="63">
        <f>IF(AND(N20=1,Tabuľka3[[#This Row],[Dosiahnutý štandardný výstup v čase predloženia ŽoNFP5]]&gt;=0),Tabuľka3[[#This Row],[Dosiahnutý štandardný výstup v čase predloženia ŽoNFP5]],0)</f>
        <v>0</v>
      </c>
    </row>
    <row r="21" spans="1:15" s="4" customFormat="1" ht="18" customHeight="1" x14ac:dyDescent="0.25">
      <c r="A21" s="156" t="s">
        <v>9</v>
      </c>
      <c r="B21" s="14" t="s">
        <v>53</v>
      </c>
      <c r="C21" s="157">
        <v>804</v>
      </c>
      <c r="D21" s="158" t="s">
        <v>329</v>
      </c>
      <c r="E21" s="163">
        <v>365</v>
      </c>
      <c r="F21" s="20"/>
      <c r="G2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" s="19"/>
      <c r="I2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" s="20"/>
      <c r="K2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" s="46" t="s">
        <v>129</v>
      </c>
      <c r="N21" s="4">
        <v>0</v>
      </c>
      <c r="O21" s="63">
        <f>IF(AND(N21=1,Tabuľka3[[#This Row],[Dosiahnutý štandardný výstup v čase predloženia ŽoNFP5]]&gt;=0),Tabuľka3[[#This Row],[Dosiahnutý štandardný výstup v čase predloženia ŽoNFP5]],0)</f>
        <v>0</v>
      </c>
    </row>
    <row r="22" spans="1:15" s="4" customFormat="1" ht="18" customHeight="1" x14ac:dyDescent="0.25">
      <c r="A22" s="156" t="s">
        <v>9</v>
      </c>
      <c r="B22" s="14" t="s">
        <v>53</v>
      </c>
      <c r="C22" s="157">
        <v>672</v>
      </c>
      <c r="D22" s="158" t="s">
        <v>330</v>
      </c>
      <c r="E22" s="163">
        <v>365</v>
      </c>
      <c r="F22" s="20"/>
      <c r="G2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" s="19"/>
      <c r="I2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" s="20"/>
      <c r="K2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" s="46" t="s">
        <v>130</v>
      </c>
      <c r="N22" s="4">
        <v>0</v>
      </c>
      <c r="O22" s="63">
        <f>IF(AND(N22=1,Tabuľka3[[#This Row],[Dosiahnutý štandardný výstup v čase predloženia ŽoNFP5]]&gt;=0),Tabuľka3[[#This Row],[Dosiahnutý štandardný výstup v čase predloženia ŽoNFP5]],0)</f>
        <v>0</v>
      </c>
    </row>
    <row r="23" spans="1:15" s="4" customFormat="1" ht="18" customHeight="1" x14ac:dyDescent="0.25">
      <c r="A23" s="156" t="s">
        <v>9</v>
      </c>
      <c r="B23" s="14" t="s">
        <v>53</v>
      </c>
      <c r="C23" s="157">
        <v>665</v>
      </c>
      <c r="D23" s="158" t="s">
        <v>331</v>
      </c>
      <c r="E23" s="163">
        <v>365</v>
      </c>
      <c r="F23" s="20"/>
      <c r="G2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" s="19"/>
      <c r="I2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" s="20"/>
      <c r="K2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" s="46" t="s">
        <v>131</v>
      </c>
      <c r="N23" s="4">
        <v>0</v>
      </c>
      <c r="O23" s="63">
        <f>IF(AND(N23=1,Tabuľka3[[#This Row],[Dosiahnutý štandardný výstup v čase predloženia ŽoNFP5]]&gt;=0),Tabuľka3[[#This Row],[Dosiahnutý štandardný výstup v čase predloženia ŽoNFP5]],0)</f>
        <v>0</v>
      </c>
    </row>
    <row r="24" spans="1:15" s="4" customFormat="1" ht="18" customHeight="1" x14ac:dyDescent="0.25">
      <c r="A24" s="156" t="s">
        <v>10</v>
      </c>
      <c r="B24" s="14" t="s">
        <v>53</v>
      </c>
      <c r="C24" s="157">
        <v>303</v>
      </c>
      <c r="D24" s="158" t="s">
        <v>221</v>
      </c>
      <c r="E24" s="163">
        <v>318</v>
      </c>
      <c r="F24" s="20"/>
      <c r="G2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" s="19"/>
      <c r="I2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" s="20"/>
      <c r="K2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" s="46" t="s">
        <v>132</v>
      </c>
      <c r="N24" s="4">
        <v>1</v>
      </c>
      <c r="O24" s="63" t="str">
        <f>IF(AND(N24=1,Tabuľka3[[#This Row],[Dosiahnutý štandardný výstup v čase predloženia ŽoNFP5]]&gt;=0),Tabuľka3[[#This Row],[Dosiahnutý štandardný výstup v čase predloženia ŽoNFP5]],0)</f>
        <v/>
      </c>
    </row>
    <row r="25" spans="1:15" s="4" customFormat="1" ht="18" customHeight="1" x14ac:dyDescent="0.25">
      <c r="A25" s="156" t="s">
        <v>10</v>
      </c>
      <c r="B25" s="14" t="s">
        <v>53</v>
      </c>
      <c r="C25" s="157">
        <v>812</v>
      </c>
      <c r="D25" s="158" t="s">
        <v>215</v>
      </c>
      <c r="E25" s="163">
        <v>318</v>
      </c>
      <c r="F25" s="20"/>
      <c r="G2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" s="19"/>
      <c r="I2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" s="20"/>
      <c r="K2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5" s="46" t="s">
        <v>133</v>
      </c>
      <c r="N25" s="4">
        <v>1</v>
      </c>
      <c r="O25" s="63" t="str">
        <f>IF(AND(N25=1,Tabuľka3[[#This Row],[Dosiahnutý štandardný výstup v čase predloženia ŽoNFP5]]&gt;=0),Tabuľka3[[#This Row],[Dosiahnutý štandardný výstup v čase predloženia ŽoNFP5]],0)</f>
        <v/>
      </c>
    </row>
    <row r="26" spans="1:15" s="4" customFormat="1" ht="18" customHeight="1" x14ac:dyDescent="0.25">
      <c r="A26" s="156" t="s">
        <v>10</v>
      </c>
      <c r="B26" s="14" t="s">
        <v>53</v>
      </c>
      <c r="C26" s="157">
        <v>823</v>
      </c>
      <c r="D26" s="158" t="s">
        <v>217</v>
      </c>
      <c r="E26" s="163">
        <v>318</v>
      </c>
      <c r="F26" s="20"/>
      <c r="G2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" s="19"/>
      <c r="I2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" s="20"/>
      <c r="K2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6" s="46" t="s">
        <v>134</v>
      </c>
      <c r="N26" s="4">
        <v>1</v>
      </c>
      <c r="O26" s="63" t="str">
        <f>IF(AND(N26=1,Tabuľka3[[#This Row],[Dosiahnutý štandardný výstup v čase predloženia ŽoNFP5]]&gt;=0),Tabuľka3[[#This Row],[Dosiahnutý štandardný výstup v čase predloženia ŽoNFP5]],0)</f>
        <v/>
      </c>
    </row>
    <row r="27" spans="1:15" s="4" customFormat="1" ht="18" customHeight="1" x14ac:dyDescent="0.25">
      <c r="A27" s="156" t="s">
        <v>10</v>
      </c>
      <c r="B27" s="14" t="s">
        <v>53</v>
      </c>
      <c r="C27" s="157">
        <v>824</v>
      </c>
      <c r="D27" s="158" t="s">
        <v>218</v>
      </c>
      <c r="E27" s="163">
        <v>318</v>
      </c>
      <c r="F27" s="20"/>
      <c r="G2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" s="19"/>
      <c r="I2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" s="20"/>
      <c r="K2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7" s="46" t="s">
        <v>135</v>
      </c>
      <c r="N27" s="4">
        <v>1</v>
      </c>
      <c r="O27" s="63" t="str">
        <f>IF(AND(N27=1,Tabuľka3[[#This Row],[Dosiahnutý štandardný výstup v čase predloženia ŽoNFP5]]&gt;=0),Tabuľka3[[#This Row],[Dosiahnutý štandardný výstup v čase predloženia ŽoNFP5]],0)</f>
        <v/>
      </c>
    </row>
    <row r="28" spans="1:15" s="4" customFormat="1" ht="18" customHeight="1" x14ac:dyDescent="0.25">
      <c r="A28" s="156" t="s">
        <v>10</v>
      </c>
      <c r="B28" s="14" t="s">
        <v>53</v>
      </c>
      <c r="C28" s="157">
        <v>825</v>
      </c>
      <c r="D28" s="158" t="s">
        <v>219</v>
      </c>
      <c r="E28" s="163">
        <v>318</v>
      </c>
      <c r="F28" s="20"/>
      <c r="G2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8" s="19"/>
      <c r="I2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8" s="20"/>
      <c r="K2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8" s="46" t="s">
        <v>136</v>
      </c>
      <c r="N28" s="4">
        <v>1</v>
      </c>
      <c r="O28" s="63" t="str">
        <f>IF(AND(N28=1,Tabuľka3[[#This Row],[Dosiahnutý štandardný výstup v čase predloženia ŽoNFP5]]&gt;=0),Tabuľka3[[#This Row],[Dosiahnutý štandardný výstup v čase predloženia ŽoNFP5]],0)</f>
        <v/>
      </c>
    </row>
    <row r="29" spans="1:15" s="4" customFormat="1" ht="18" customHeight="1" x14ac:dyDescent="0.25">
      <c r="A29" s="156" t="s">
        <v>10</v>
      </c>
      <c r="B29" s="14" t="s">
        <v>53</v>
      </c>
      <c r="C29" s="157">
        <v>302</v>
      </c>
      <c r="D29" s="158" t="s">
        <v>220</v>
      </c>
      <c r="E29" s="163">
        <v>318</v>
      </c>
      <c r="F29" s="20"/>
      <c r="G2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9" s="19"/>
      <c r="I2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9" s="20"/>
      <c r="K2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9" s="46" t="s">
        <v>137</v>
      </c>
      <c r="N29" s="4">
        <v>1</v>
      </c>
      <c r="O29" s="63" t="str">
        <f>IF(AND(N29=1,Tabuľka3[[#This Row],[Dosiahnutý štandardný výstup v čase predloženia ŽoNFP5]]&gt;=0),Tabuľka3[[#This Row],[Dosiahnutý štandardný výstup v čase predloženia ŽoNFP5]],0)</f>
        <v/>
      </c>
    </row>
    <row r="30" spans="1:15" s="4" customFormat="1" ht="18" customHeight="1" x14ac:dyDescent="0.25">
      <c r="A30" s="156" t="s">
        <v>10</v>
      </c>
      <c r="B30" s="14" t="s">
        <v>53</v>
      </c>
      <c r="C30" s="157">
        <v>608</v>
      </c>
      <c r="D30" s="158" t="s">
        <v>332</v>
      </c>
      <c r="E30" s="163">
        <v>318</v>
      </c>
      <c r="F30" s="20"/>
      <c r="G3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0" s="19"/>
      <c r="I3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0" s="20"/>
      <c r="K3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0" s="46" t="s">
        <v>138</v>
      </c>
      <c r="N30" s="4">
        <v>1</v>
      </c>
      <c r="O30" s="63" t="str">
        <f>IF(AND(N30=1,Tabuľka3[[#This Row],[Dosiahnutý štandardný výstup v čase predloženia ŽoNFP5]]&gt;=0),Tabuľka3[[#This Row],[Dosiahnutý štandardný výstup v čase predloženia ŽoNFP5]],0)</f>
        <v/>
      </c>
    </row>
    <row r="31" spans="1:15" s="4" customFormat="1" ht="18" customHeight="1" x14ac:dyDescent="0.25">
      <c r="A31" s="156" t="s">
        <v>10</v>
      </c>
      <c r="B31" s="14" t="s">
        <v>53</v>
      </c>
      <c r="C31" s="157">
        <v>735</v>
      </c>
      <c r="D31" s="158" t="s">
        <v>333</v>
      </c>
      <c r="E31" s="163">
        <v>318</v>
      </c>
      <c r="F31" s="20"/>
      <c r="G3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1" s="19"/>
      <c r="I3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1" s="20"/>
      <c r="K3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1" s="46" t="s">
        <v>139</v>
      </c>
      <c r="N31" s="4">
        <v>0</v>
      </c>
      <c r="O31" s="63">
        <f>IF(AND(N31=1,Tabuľka3[[#This Row],[Dosiahnutý štandardný výstup v čase predloženia ŽoNFP5]]&gt;=0),Tabuľka3[[#This Row],[Dosiahnutý štandardný výstup v čase predloženia ŽoNFP5]],0)</f>
        <v>0</v>
      </c>
    </row>
    <row r="32" spans="1:15" s="4" customFormat="1" ht="18" customHeight="1" x14ac:dyDescent="0.25">
      <c r="A32" s="156" t="s">
        <v>10</v>
      </c>
      <c r="B32" s="14" t="s">
        <v>53</v>
      </c>
      <c r="C32" s="157">
        <v>736</v>
      </c>
      <c r="D32" s="158" t="s">
        <v>334</v>
      </c>
      <c r="E32" s="163">
        <v>318</v>
      </c>
      <c r="F32" s="20"/>
      <c r="G3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2" s="19"/>
      <c r="I3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2" s="20"/>
      <c r="K3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2" s="46"/>
      <c r="N32" s="4">
        <v>0</v>
      </c>
      <c r="O32" s="63">
        <f>IF(AND(N32=1,Tabuľka3[[#This Row],[Dosiahnutý štandardný výstup v čase predloženia ŽoNFP5]]&gt;=0),Tabuľka3[[#This Row],[Dosiahnutý štandardný výstup v čase predloženia ŽoNFP5]],0)</f>
        <v>0</v>
      </c>
    </row>
    <row r="33" spans="1:15" s="4" customFormat="1" ht="18" customHeight="1" x14ac:dyDescent="0.25">
      <c r="A33" s="156" t="s">
        <v>10</v>
      </c>
      <c r="B33" s="14" t="s">
        <v>53</v>
      </c>
      <c r="C33" s="157">
        <v>301</v>
      </c>
      <c r="D33" s="158" t="s">
        <v>335</v>
      </c>
      <c r="E33" s="163">
        <v>318</v>
      </c>
      <c r="F33" s="20"/>
      <c r="G3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3" s="19"/>
      <c r="I3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3" s="20"/>
      <c r="K3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3" s="46"/>
      <c r="N33" s="4">
        <v>1</v>
      </c>
      <c r="O33" s="63" t="str">
        <f>IF(AND(N33=1,Tabuľka3[[#This Row],[Dosiahnutý štandardný výstup v čase predloženia ŽoNFP5]]&gt;=0),Tabuľka3[[#This Row],[Dosiahnutý štandardný výstup v čase predloženia ŽoNFP5]],0)</f>
        <v/>
      </c>
    </row>
    <row r="34" spans="1:15" s="4" customFormat="1" ht="18" customHeight="1" x14ac:dyDescent="0.25">
      <c r="A34" s="156" t="s">
        <v>10</v>
      </c>
      <c r="B34" s="14" t="s">
        <v>53</v>
      </c>
      <c r="C34" s="157">
        <v>304</v>
      </c>
      <c r="D34" s="158" t="s">
        <v>336</v>
      </c>
      <c r="E34" s="163">
        <v>318</v>
      </c>
      <c r="F34" s="20"/>
      <c r="G3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4" s="19"/>
      <c r="I3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4" s="20"/>
      <c r="K3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4" s="46"/>
      <c r="N34" s="4">
        <v>1</v>
      </c>
      <c r="O34" s="63" t="str">
        <f>IF(AND(N34=1,Tabuľka3[[#This Row],[Dosiahnutý štandardný výstup v čase predloženia ŽoNFP5]]&gt;=0),Tabuľka3[[#This Row],[Dosiahnutý štandardný výstup v čase predloženia ŽoNFP5]],0)</f>
        <v/>
      </c>
    </row>
    <row r="35" spans="1:15" s="4" customFormat="1" ht="18" customHeight="1" x14ac:dyDescent="0.25">
      <c r="A35" s="156" t="s">
        <v>10</v>
      </c>
      <c r="B35" s="14" t="s">
        <v>53</v>
      </c>
      <c r="C35" s="157">
        <v>664</v>
      </c>
      <c r="D35" s="158" t="s">
        <v>216</v>
      </c>
      <c r="E35" s="163">
        <v>318</v>
      </c>
      <c r="F35" s="20"/>
      <c r="G3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5" s="19"/>
      <c r="I3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5" s="20"/>
      <c r="K3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5" s="46"/>
      <c r="N35" s="4">
        <v>1</v>
      </c>
      <c r="O35" s="63" t="str">
        <f>IF(AND(N35=1,Tabuľka3[[#This Row],[Dosiahnutý štandardný výstup v čase predloženia ŽoNFP5]]&gt;=0),Tabuľka3[[#This Row],[Dosiahnutý štandardný výstup v čase predloženia ŽoNFP5]],0)</f>
        <v/>
      </c>
    </row>
    <row r="36" spans="1:15" s="4" customFormat="1" ht="18" customHeight="1" x14ac:dyDescent="0.25">
      <c r="A36" s="156" t="s">
        <v>10</v>
      </c>
      <c r="B36" s="14" t="s">
        <v>53</v>
      </c>
      <c r="C36" s="157">
        <v>311</v>
      </c>
      <c r="D36" s="158" t="s">
        <v>337</v>
      </c>
      <c r="E36" s="163">
        <v>318</v>
      </c>
      <c r="F36" s="20"/>
      <c r="G3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6" s="19"/>
      <c r="I3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6" s="20"/>
      <c r="K3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6" s="46"/>
      <c r="N36" s="4">
        <v>1</v>
      </c>
      <c r="O36" s="63" t="str">
        <f>IF(AND(N36=1,Tabuľka3[[#This Row],[Dosiahnutý štandardný výstup v čase predloženia ŽoNFP5]]&gt;=0),Tabuľka3[[#This Row],[Dosiahnutý štandardný výstup v čase predloženia ŽoNFP5]],0)</f>
        <v/>
      </c>
    </row>
    <row r="37" spans="1:15" s="4" customFormat="1" ht="18" customHeight="1" x14ac:dyDescent="0.25">
      <c r="A37" s="156" t="s">
        <v>10</v>
      </c>
      <c r="B37" s="14" t="s">
        <v>53</v>
      </c>
      <c r="C37" s="157">
        <v>312</v>
      </c>
      <c r="D37" s="158" t="s">
        <v>338</v>
      </c>
      <c r="E37" s="163">
        <v>318</v>
      </c>
      <c r="F37" s="20"/>
      <c r="G3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7" s="19"/>
      <c r="I3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7" s="20"/>
      <c r="K3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7" s="46"/>
      <c r="N37" s="4">
        <v>1</v>
      </c>
      <c r="O37" s="63" t="str">
        <f>IF(AND(N37=1,Tabuľka3[[#This Row],[Dosiahnutý štandardný výstup v čase predloženia ŽoNFP5]]&gt;=0),Tabuľka3[[#This Row],[Dosiahnutý štandardný výstup v čase predloženia ŽoNFP5]],0)</f>
        <v/>
      </c>
    </row>
    <row r="38" spans="1:15" s="4" customFormat="1" ht="18" customHeight="1" x14ac:dyDescent="0.25">
      <c r="A38" s="156" t="s">
        <v>10</v>
      </c>
      <c r="B38" s="14" t="s">
        <v>53</v>
      </c>
      <c r="C38" s="157">
        <v>313</v>
      </c>
      <c r="D38" s="158" t="s">
        <v>339</v>
      </c>
      <c r="E38" s="163">
        <v>318</v>
      </c>
      <c r="F38" s="20"/>
      <c r="G3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8" s="19"/>
      <c r="I3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8" s="20"/>
      <c r="K3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8" s="46"/>
      <c r="N38" s="4">
        <v>1</v>
      </c>
      <c r="O38" s="63" t="str">
        <f>IF(AND(N38=1,Tabuľka3[[#This Row],[Dosiahnutý štandardný výstup v čase predloženia ŽoNFP5]]&gt;=0),Tabuľka3[[#This Row],[Dosiahnutý štandardný výstup v čase predloženia ŽoNFP5]],0)</f>
        <v/>
      </c>
    </row>
    <row r="39" spans="1:15" s="4" customFormat="1" ht="18" customHeight="1" x14ac:dyDescent="0.25">
      <c r="A39" s="156" t="s">
        <v>10</v>
      </c>
      <c r="B39" s="14" t="s">
        <v>53</v>
      </c>
      <c r="C39" s="157">
        <v>314</v>
      </c>
      <c r="D39" s="158" t="s">
        <v>340</v>
      </c>
      <c r="E39" s="163">
        <v>318</v>
      </c>
      <c r="F39" s="20"/>
      <c r="G3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9" s="19"/>
      <c r="I3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9" s="20"/>
      <c r="K3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9" s="46"/>
      <c r="N39" s="4">
        <v>0</v>
      </c>
      <c r="O39" s="63">
        <f>IF(AND(N39=1,Tabuľka3[[#This Row],[Dosiahnutý štandardný výstup v čase predloženia ŽoNFP5]]&gt;=0),Tabuľka3[[#This Row],[Dosiahnutý štandardný výstup v čase predloženia ŽoNFP5]],0)</f>
        <v>0</v>
      </c>
    </row>
    <row r="40" spans="1:15" s="4" customFormat="1" ht="18" customHeight="1" x14ac:dyDescent="0.25">
      <c r="A40" s="156" t="s">
        <v>10</v>
      </c>
      <c r="B40" s="14" t="s">
        <v>53</v>
      </c>
      <c r="C40" s="157">
        <v>309</v>
      </c>
      <c r="D40" s="158" t="s">
        <v>341</v>
      </c>
      <c r="E40" s="163">
        <v>318</v>
      </c>
      <c r="F40" s="20"/>
      <c r="G4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0" s="19"/>
      <c r="I4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0" s="20"/>
      <c r="K4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0" s="46"/>
      <c r="N40" s="4">
        <v>1</v>
      </c>
      <c r="O40" s="63" t="str">
        <f>IF(AND(N40=1,Tabuľka3[[#This Row],[Dosiahnutý štandardný výstup v čase predloženia ŽoNFP5]]&gt;=0),Tabuľka3[[#This Row],[Dosiahnutý štandardný výstup v čase predloženia ŽoNFP5]],0)</f>
        <v/>
      </c>
    </row>
    <row r="41" spans="1:15" s="4" customFormat="1" ht="18" customHeight="1" x14ac:dyDescent="0.25">
      <c r="A41" s="156" t="s">
        <v>10</v>
      </c>
      <c r="B41" s="14" t="s">
        <v>53</v>
      </c>
      <c r="C41" s="157">
        <v>310</v>
      </c>
      <c r="D41" s="158" t="s">
        <v>342</v>
      </c>
      <c r="E41" s="163">
        <v>318</v>
      </c>
      <c r="F41" s="20"/>
      <c r="G4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1" s="19"/>
      <c r="I4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1" s="20"/>
      <c r="K4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1" s="46"/>
      <c r="N41" s="4">
        <v>1</v>
      </c>
      <c r="O41" s="63" t="str">
        <f>IF(AND(N41=1,Tabuľka3[[#This Row],[Dosiahnutý štandardný výstup v čase predloženia ŽoNFP5]]&gt;=0),Tabuľka3[[#This Row],[Dosiahnutý štandardný výstup v čase predloženia ŽoNFP5]],0)</f>
        <v/>
      </c>
    </row>
    <row r="42" spans="1:15" s="4" customFormat="1" ht="18" customHeight="1" x14ac:dyDescent="0.25">
      <c r="A42" s="156" t="s">
        <v>10</v>
      </c>
      <c r="B42" s="14" t="s">
        <v>53</v>
      </c>
      <c r="C42" s="157">
        <v>307</v>
      </c>
      <c r="D42" s="158" t="s">
        <v>343</v>
      </c>
      <c r="E42" s="163">
        <v>318</v>
      </c>
      <c r="F42" s="20"/>
      <c r="G4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2" s="19"/>
      <c r="I4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2" s="20"/>
      <c r="K4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2" s="46"/>
      <c r="N42" s="4">
        <v>1</v>
      </c>
      <c r="O42" s="63" t="str">
        <f>IF(AND(N42=1,Tabuľka3[[#This Row],[Dosiahnutý štandardný výstup v čase predloženia ŽoNFP5]]&gt;=0),Tabuľka3[[#This Row],[Dosiahnutý štandardný výstup v čase predloženia ŽoNFP5]],0)</f>
        <v/>
      </c>
    </row>
    <row r="43" spans="1:15" s="4" customFormat="1" ht="18" customHeight="1" x14ac:dyDescent="0.25">
      <c r="A43" s="156" t="s">
        <v>11</v>
      </c>
      <c r="B43" s="14" t="s">
        <v>53</v>
      </c>
      <c r="C43" s="157">
        <v>828</v>
      </c>
      <c r="D43" s="160" t="s">
        <v>222</v>
      </c>
      <c r="E43" s="163">
        <v>3195</v>
      </c>
      <c r="F43" s="20"/>
      <c r="G4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3" s="19"/>
      <c r="I4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3" s="20"/>
      <c r="K4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3" s="46"/>
      <c r="N43" s="4">
        <v>1</v>
      </c>
      <c r="O43" s="63" t="str">
        <f>IF(AND(N43=1,Tabuľka3[[#This Row],[Dosiahnutý štandardný výstup v čase predloženia ŽoNFP5]]&gt;=0),Tabuľka3[[#This Row],[Dosiahnutý štandardný výstup v čase predloženia ŽoNFP5]],0)</f>
        <v/>
      </c>
    </row>
    <row r="44" spans="1:15" s="4" customFormat="1" ht="18" customHeight="1" x14ac:dyDescent="0.25">
      <c r="A44" s="156" t="s">
        <v>11</v>
      </c>
      <c r="B44" s="14" t="s">
        <v>53</v>
      </c>
      <c r="C44" s="157">
        <v>829</v>
      </c>
      <c r="D44" s="160" t="s">
        <v>223</v>
      </c>
      <c r="E44" s="163">
        <v>3195</v>
      </c>
      <c r="F44" s="20"/>
      <c r="G4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4" s="19"/>
      <c r="I4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4" s="20"/>
      <c r="K4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4" s="46"/>
      <c r="N44" s="4">
        <v>1</v>
      </c>
      <c r="O44" s="63" t="str">
        <f>IF(AND(N44=1,Tabuľka3[[#This Row],[Dosiahnutý štandardný výstup v čase predloženia ŽoNFP5]]&gt;=0),Tabuľka3[[#This Row],[Dosiahnutý štandardný výstup v čase predloženia ŽoNFP5]],0)</f>
        <v/>
      </c>
    </row>
    <row r="45" spans="1:15" s="4" customFormat="1" ht="18" customHeight="1" x14ac:dyDescent="0.25">
      <c r="A45" s="156" t="s">
        <v>11</v>
      </c>
      <c r="B45" s="14" t="s">
        <v>53</v>
      </c>
      <c r="C45" s="157">
        <v>827</v>
      </c>
      <c r="D45" s="160" t="s">
        <v>344</v>
      </c>
      <c r="E45" s="163">
        <v>3195</v>
      </c>
      <c r="F45" s="20"/>
      <c r="G4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5" s="19"/>
      <c r="I4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5" s="20"/>
      <c r="K4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5" s="46"/>
      <c r="N45" s="4">
        <v>1</v>
      </c>
      <c r="O45" s="63" t="str">
        <f>IF(AND(N45=1,Tabuľka3[[#This Row],[Dosiahnutý štandardný výstup v čase predloženia ŽoNFP5]]&gt;=0),Tabuľka3[[#This Row],[Dosiahnutý štandardný výstup v čase predloženia ŽoNFP5]],0)</f>
        <v/>
      </c>
    </row>
    <row r="46" spans="1:15" s="4" customFormat="1" ht="18" customHeight="1" x14ac:dyDescent="0.25">
      <c r="A46" s="156" t="s">
        <v>12</v>
      </c>
      <c r="B46" s="14" t="s">
        <v>53</v>
      </c>
      <c r="C46" s="157">
        <v>616</v>
      </c>
      <c r="D46" s="160" t="s">
        <v>224</v>
      </c>
      <c r="E46" s="163">
        <v>1007</v>
      </c>
      <c r="F46" s="20"/>
      <c r="G4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6" s="19"/>
      <c r="I4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6" s="20"/>
      <c r="K4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6" s="46"/>
      <c r="N46" s="4">
        <v>1</v>
      </c>
      <c r="O46" s="63" t="str">
        <f>IF(AND(N46=1,Tabuľka3[[#This Row],[Dosiahnutý štandardný výstup v čase predloženia ŽoNFP5]]&gt;=0),Tabuľka3[[#This Row],[Dosiahnutý štandardný výstup v čase predloženia ŽoNFP5]],0)</f>
        <v/>
      </c>
    </row>
    <row r="47" spans="1:15" s="4" customFormat="1" ht="18" customHeight="1" x14ac:dyDescent="0.25">
      <c r="A47" s="156" t="s">
        <v>13</v>
      </c>
      <c r="B47" s="14" t="s">
        <v>53</v>
      </c>
      <c r="C47" s="157">
        <v>638</v>
      </c>
      <c r="D47" s="158" t="s">
        <v>345</v>
      </c>
      <c r="E47" s="163">
        <v>612</v>
      </c>
      <c r="F47" s="20"/>
      <c r="G4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7" s="19"/>
      <c r="I4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7" s="20"/>
      <c r="K4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7" s="46"/>
      <c r="N47" s="4">
        <v>0</v>
      </c>
      <c r="O47" s="63">
        <f>IF(AND(N47=1,Tabuľka3[[#This Row],[Dosiahnutý štandardný výstup v čase predloženia ŽoNFP5]]&gt;=0),Tabuľka3[[#This Row],[Dosiahnutý štandardný výstup v čase predloženia ŽoNFP5]],0)</f>
        <v>0</v>
      </c>
    </row>
    <row r="48" spans="1:15" s="4" customFormat="1" ht="18" customHeight="1" x14ac:dyDescent="0.25">
      <c r="A48" s="156" t="s">
        <v>13</v>
      </c>
      <c r="B48" s="14" t="s">
        <v>53</v>
      </c>
      <c r="C48" s="157">
        <v>639</v>
      </c>
      <c r="D48" s="158" t="s">
        <v>346</v>
      </c>
      <c r="E48" s="163">
        <v>612</v>
      </c>
      <c r="F48" s="20"/>
      <c r="G4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8" s="19"/>
      <c r="I4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8" s="20"/>
      <c r="K4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8" s="46"/>
      <c r="N48" s="4">
        <v>0</v>
      </c>
      <c r="O48" s="63">
        <f>IF(AND(N48=1,Tabuľka3[[#This Row],[Dosiahnutý štandardný výstup v čase predloženia ŽoNFP5]]&gt;=0),Tabuľka3[[#This Row],[Dosiahnutý štandardný výstup v čase predloženia ŽoNFP5]],0)</f>
        <v>0</v>
      </c>
    </row>
    <row r="49" spans="1:15" s="4" customFormat="1" ht="18" customHeight="1" x14ac:dyDescent="0.25">
      <c r="A49" s="156" t="s">
        <v>14</v>
      </c>
      <c r="B49" s="14" t="s">
        <v>53</v>
      </c>
      <c r="C49" s="157">
        <v>622</v>
      </c>
      <c r="D49" s="158" t="s">
        <v>214</v>
      </c>
      <c r="E49" s="164" t="s">
        <v>54</v>
      </c>
      <c r="F49" s="164" t="s">
        <v>54</v>
      </c>
      <c r="G49" s="164" t="s">
        <v>54</v>
      </c>
      <c r="H49" s="164" t="s">
        <v>54</v>
      </c>
      <c r="I49" s="164" t="s">
        <v>54</v>
      </c>
      <c r="J49" s="164" t="s">
        <v>54</v>
      </c>
      <c r="K49" s="164" t="s">
        <v>54</v>
      </c>
      <c r="L49" s="46"/>
      <c r="N49" s="4">
        <v>1</v>
      </c>
      <c r="O49" s="63" t="str">
        <f>IF(AND(N49=1,Tabuľka3[[#This Row],[Dosiahnutý štandardný výstup v čase predloženia ŽoNFP5]]&gt;=0),Tabuľka3[[#This Row],[Dosiahnutý štandardný výstup v čase predloženia ŽoNFP5]],0)</f>
        <v>x</v>
      </c>
    </row>
    <row r="50" spans="1:15" s="4" customFormat="1" ht="18" customHeight="1" x14ac:dyDescent="0.25">
      <c r="A50" s="156" t="s">
        <v>15</v>
      </c>
      <c r="B50" s="14" t="s">
        <v>53</v>
      </c>
      <c r="C50" s="157">
        <v>612</v>
      </c>
      <c r="D50" s="158" t="s">
        <v>347</v>
      </c>
      <c r="E50" s="163">
        <v>716</v>
      </c>
      <c r="F50" s="20"/>
      <c r="G5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0" s="19"/>
      <c r="I5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0" s="20"/>
      <c r="K5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0" s="46"/>
      <c r="N50" s="4">
        <v>0</v>
      </c>
      <c r="O50" s="63">
        <f>IF(AND(N50=1,Tabuľka3[[#This Row],[Dosiahnutý štandardný výstup v čase predloženia ŽoNFP5]]&gt;=0),Tabuľka3[[#This Row],[Dosiahnutý štandardný výstup v čase predloženia ŽoNFP5]],0)</f>
        <v>0</v>
      </c>
    </row>
    <row r="51" spans="1:15" s="4" customFormat="1" ht="18" customHeight="1" x14ac:dyDescent="0.25">
      <c r="A51" s="156" t="s">
        <v>15</v>
      </c>
      <c r="B51" s="14" t="s">
        <v>53</v>
      </c>
      <c r="C51" s="157">
        <v>201</v>
      </c>
      <c r="D51" s="158" t="s">
        <v>348</v>
      </c>
      <c r="E51" s="163">
        <v>716</v>
      </c>
      <c r="F51" s="20"/>
      <c r="G5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1" s="19"/>
      <c r="I5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1" s="20"/>
      <c r="K5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1" s="46"/>
      <c r="N51" s="4">
        <v>0</v>
      </c>
      <c r="O51" s="63">
        <f>IF(AND(N51=1,Tabuľka3[[#This Row],[Dosiahnutý štandardný výstup v čase predloženia ŽoNFP5]]&gt;=0),Tabuľka3[[#This Row],[Dosiahnutý štandardný výstup v čase predloženia ŽoNFP5]],0)</f>
        <v>0</v>
      </c>
    </row>
    <row r="52" spans="1:15" s="4" customFormat="1" ht="18" customHeight="1" x14ac:dyDescent="0.25">
      <c r="A52" s="156" t="s">
        <v>15</v>
      </c>
      <c r="B52" s="14" t="s">
        <v>53</v>
      </c>
      <c r="C52" s="157">
        <v>206</v>
      </c>
      <c r="D52" s="158" t="s">
        <v>349</v>
      </c>
      <c r="E52" s="163">
        <v>716</v>
      </c>
      <c r="F52" s="20"/>
      <c r="G5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2" s="19"/>
      <c r="I5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2" s="20"/>
      <c r="K5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2" s="46"/>
      <c r="N52" s="4">
        <v>0</v>
      </c>
      <c r="O52" s="63">
        <f>IF(AND(N52=1,Tabuľka3[[#This Row],[Dosiahnutý štandardný výstup v čase predloženia ŽoNFP5]]&gt;=0),Tabuľka3[[#This Row],[Dosiahnutý štandardný výstup v čase predloženia ŽoNFP5]],0)</f>
        <v>0</v>
      </c>
    </row>
    <row r="53" spans="1:15" s="4" customFormat="1" ht="18" customHeight="1" x14ac:dyDescent="0.25">
      <c r="A53" s="156" t="s">
        <v>16</v>
      </c>
      <c r="B53" s="14" t="s">
        <v>53</v>
      </c>
      <c r="C53" s="157">
        <v>202</v>
      </c>
      <c r="D53" s="158" t="s">
        <v>350</v>
      </c>
      <c r="E53" s="163">
        <v>582</v>
      </c>
      <c r="F53" s="20"/>
      <c r="G5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3" s="19"/>
      <c r="I5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3" s="20"/>
      <c r="K5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3" s="46"/>
      <c r="N53" s="4">
        <v>0</v>
      </c>
      <c r="O53" s="63">
        <f>IF(AND(N53=1,Tabuľka3[[#This Row],[Dosiahnutý štandardný výstup v čase predloženia ŽoNFP5]]&gt;=0),Tabuľka3[[#This Row],[Dosiahnutý štandardný výstup v čase predloženia ŽoNFP5]],0)</f>
        <v>0</v>
      </c>
    </row>
    <row r="54" spans="1:15" s="4" customFormat="1" ht="18" customHeight="1" x14ac:dyDescent="0.25">
      <c r="A54" s="156" t="s">
        <v>17</v>
      </c>
      <c r="B54" s="14" t="s">
        <v>53</v>
      </c>
      <c r="C54" s="157">
        <v>204</v>
      </c>
      <c r="D54" s="158" t="s">
        <v>351</v>
      </c>
      <c r="E54" s="163">
        <v>499</v>
      </c>
      <c r="F54" s="20"/>
      <c r="G5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4" s="19"/>
      <c r="I5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4" s="20"/>
      <c r="K5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4" s="46"/>
      <c r="N54" s="4">
        <v>1</v>
      </c>
      <c r="O54" s="63" t="str">
        <f>IF(AND(N54=1,Tabuľka3[[#This Row],[Dosiahnutý štandardný výstup v čase predloženia ŽoNFP5]]&gt;=0),Tabuľka3[[#This Row],[Dosiahnutý štandardný výstup v čase predloženia ŽoNFP5]],0)</f>
        <v/>
      </c>
    </row>
    <row r="55" spans="1:15" s="4" customFormat="1" ht="18" customHeight="1" x14ac:dyDescent="0.25">
      <c r="A55" s="156" t="s">
        <v>18</v>
      </c>
      <c r="B55" s="14" t="s">
        <v>53</v>
      </c>
      <c r="C55" s="157">
        <v>402</v>
      </c>
      <c r="D55" s="158" t="s">
        <v>352</v>
      </c>
      <c r="E55" s="163">
        <v>329</v>
      </c>
      <c r="F55" s="20"/>
      <c r="G5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5" s="19"/>
      <c r="I5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5" s="20"/>
      <c r="K5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5" s="46"/>
      <c r="N55" s="4">
        <v>1</v>
      </c>
      <c r="O55" s="63" t="str">
        <f>IF(AND(N55=1,Tabuľka3[[#This Row],[Dosiahnutý štandardný výstup v čase predloženia ŽoNFP5]]&gt;=0),Tabuľka3[[#This Row],[Dosiahnutý štandardný výstup v čase predloženia ŽoNFP5]],0)</f>
        <v/>
      </c>
    </row>
    <row r="56" spans="1:15" s="4" customFormat="1" ht="18" customHeight="1" x14ac:dyDescent="0.25">
      <c r="A56" s="156" t="s">
        <v>19</v>
      </c>
      <c r="B56" s="14" t="s">
        <v>53</v>
      </c>
      <c r="C56" s="157">
        <v>205</v>
      </c>
      <c r="D56" s="158" t="s">
        <v>246</v>
      </c>
      <c r="E56" s="163">
        <v>333</v>
      </c>
      <c r="F56" s="20"/>
      <c r="G5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6" s="19"/>
      <c r="I5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6" s="20"/>
      <c r="K5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6" s="46"/>
      <c r="N56" s="4">
        <v>1</v>
      </c>
      <c r="O56" s="63" t="str">
        <f>IF(AND(N56=1,Tabuľka3[[#This Row],[Dosiahnutý štandardný výstup v čase predloženia ŽoNFP5]]&gt;=0),Tabuľka3[[#This Row],[Dosiahnutý štandardný výstup v čase predloženia ŽoNFP5]],0)</f>
        <v/>
      </c>
    </row>
    <row r="57" spans="1:15" s="4" customFormat="1" ht="18" customHeight="1" x14ac:dyDescent="0.25">
      <c r="A57" s="156" t="s">
        <v>19</v>
      </c>
      <c r="B57" s="14" t="s">
        <v>53</v>
      </c>
      <c r="C57" s="157">
        <v>609</v>
      </c>
      <c r="D57" s="158" t="s">
        <v>353</v>
      </c>
      <c r="E57" s="163">
        <v>333</v>
      </c>
      <c r="F57" s="20"/>
      <c r="G5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7" s="19"/>
      <c r="I5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7" s="20"/>
      <c r="K5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7" s="46"/>
      <c r="N57" s="4">
        <v>0</v>
      </c>
      <c r="O57" s="63">
        <f>IF(AND(N57=1,Tabuľka3[[#This Row],[Dosiahnutý štandardný výstup v čase predloženia ŽoNFP5]]&gt;=0),Tabuľka3[[#This Row],[Dosiahnutý štandardný výstup v čase predloženia ŽoNFP5]],0)</f>
        <v>0</v>
      </c>
    </row>
    <row r="58" spans="1:15" s="4" customFormat="1" ht="18" customHeight="1" x14ac:dyDescent="0.25">
      <c r="A58" s="156" t="s">
        <v>20</v>
      </c>
      <c r="B58" s="14" t="s">
        <v>53</v>
      </c>
      <c r="C58" s="157">
        <v>401</v>
      </c>
      <c r="D58" s="158" t="s">
        <v>354</v>
      </c>
      <c r="E58" s="163">
        <v>428</v>
      </c>
      <c r="F58" s="20"/>
      <c r="G5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8" s="19"/>
      <c r="I5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8" s="20"/>
      <c r="K5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8" s="46"/>
      <c r="N58" s="4">
        <v>1</v>
      </c>
      <c r="O58" s="63" t="str">
        <f>IF(AND(N58=1,Tabuľka3[[#This Row],[Dosiahnutý štandardný výstup v čase predloženia ŽoNFP5]]&gt;=0),Tabuľka3[[#This Row],[Dosiahnutý štandardný výstup v čase predloženia ŽoNFP5]],0)</f>
        <v/>
      </c>
    </row>
    <row r="59" spans="1:15" s="4" customFormat="1" ht="18" customHeight="1" x14ac:dyDescent="0.25">
      <c r="A59" s="156" t="s">
        <v>21</v>
      </c>
      <c r="B59" s="14" t="s">
        <v>53</v>
      </c>
      <c r="C59" s="157">
        <v>722</v>
      </c>
      <c r="D59" s="158" t="s">
        <v>355</v>
      </c>
      <c r="E59" s="163">
        <v>1</v>
      </c>
      <c r="F59" s="20"/>
      <c r="G5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9" s="19"/>
      <c r="I5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9" s="20"/>
      <c r="K5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9" s="46"/>
      <c r="N59" s="4">
        <v>1</v>
      </c>
      <c r="O59" s="63" t="str">
        <f>IF(AND(N59=1,Tabuľka3[[#This Row],[Dosiahnutý štandardný výstup v čase predloženia ŽoNFP5]]&gt;=0),Tabuľka3[[#This Row],[Dosiahnutý štandardný výstup v čase predloženia ŽoNFP5]],0)</f>
        <v/>
      </c>
    </row>
    <row r="60" spans="1:15" s="4" customFormat="1" ht="18" customHeight="1" x14ac:dyDescent="0.25">
      <c r="A60" s="156" t="s">
        <v>22</v>
      </c>
      <c r="B60" s="14" t="s">
        <v>53</v>
      </c>
      <c r="C60" s="157">
        <v>631</v>
      </c>
      <c r="D60" s="158" t="s">
        <v>247</v>
      </c>
      <c r="E60" s="163">
        <v>405</v>
      </c>
      <c r="F60" s="20"/>
      <c r="G6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0" s="19"/>
      <c r="I6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0" s="20"/>
      <c r="K6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0" s="46"/>
      <c r="N60" s="4">
        <v>1</v>
      </c>
      <c r="O60" s="63" t="str">
        <f>IF(AND(N60=1,Tabuľka3[[#This Row],[Dosiahnutý štandardný výstup v čase predloženia ŽoNFP5]]&gt;=0),Tabuľka3[[#This Row],[Dosiahnutý štandardný výstup v čase predloženia ŽoNFP5]],0)</f>
        <v/>
      </c>
    </row>
    <row r="61" spans="1:15" s="4" customFormat="1" ht="18" customHeight="1" x14ac:dyDescent="0.25">
      <c r="A61" s="156" t="s">
        <v>22</v>
      </c>
      <c r="B61" s="14" t="s">
        <v>53</v>
      </c>
      <c r="C61" s="157">
        <v>644</v>
      </c>
      <c r="D61" s="158" t="s">
        <v>248</v>
      </c>
      <c r="E61" s="163">
        <v>405</v>
      </c>
      <c r="F61" s="20"/>
      <c r="G6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1" s="19"/>
      <c r="I6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1" s="20"/>
      <c r="K6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1" s="46"/>
      <c r="N61" s="4">
        <v>1</v>
      </c>
      <c r="O61" s="63" t="str">
        <f>IF(AND(N61=1,Tabuľka3[[#This Row],[Dosiahnutý štandardný výstup v čase predloženia ŽoNFP5]]&gt;=0),Tabuľka3[[#This Row],[Dosiahnutý štandardný výstup v čase predloženia ŽoNFP5]],0)</f>
        <v/>
      </c>
    </row>
    <row r="62" spans="1:15" s="4" customFormat="1" ht="18" customHeight="1" x14ac:dyDescent="0.25">
      <c r="A62" s="156" t="s">
        <v>22</v>
      </c>
      <c r="B62" s="14" t="s">
        <v>53</v>
      </c>
      <c r="C62" s="157">
        <v>645</v>
      </c>
      <c r="D62" s="158" t="s">
        <v>249</v>
      </c>
      <c r="E62" s="163">
        <v>405</v>
      </c>
      <c r="F62" s="20"/>
      <c r="G6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2" s="19"/>
      <c r="I6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2" s="20"/>
      <c r="K6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2" s="46"/>
      <c r="N62" s="4">
        <v>1</v>
      </c>
      <c r="O62" s="63" t="str">
        <f>IF(AND(N62=1,Tabuľka3[[#This Row],[Dosiahnutý štandardný výstup v čase predloženia ŽoNFP5]]&gt;=0),Tabuľka3[[#This Row],[Dosiahnutý štandardný výstup v čase predloženia ŽoNFP5]],0)</f>
        <v/>
      </c>
    </row>
    <row r="63" spans="1:15" s="4" customFormat="1" ht="18" customHeight="1" x14ac:dyDescent="0.25">
      <c r="A63" s="156" t="s">
        <v>22</v>
      </c>
      <c r="B63" s="14" t="s">
        <v>53</v>
      </c>
      <c r="C63" s="157">
        <v>646</v>
      </c>
      <c r="D63" s="158" t="s">
        <v>250</v>
      </c>
      <c r="E63" s="163">
        <v>405</v>
      </c>
      <c r="F63" s="20"/>
      <c r="G6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3" s="19"/>
      <c r="I6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3" s="20"/>
      <c r="K6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3" s="46"/>
      <c r="N63" s="4">
        <v>1</v>
      </c>
      <c r="O63" s="63" t="str">
        <f>IF(AND(N63=1,Tabuľka3[[#This Row],[Dosiahnutý štandardný výstup v čase predloženia ŽoNFP5]]&gt;=0),Tabuľka3[[#This Row],[Dosiahnutý štandardný výstup v čase predloženia ŽoNFP5]],0)</f>
        <v/>
      </c>
    </row>
    <row r="64" spans="1:15" s="4" customFormat="1" ht="18" customHeight="1" x14ac:dyDescent="0.25">
      <c r="A64" s="156" t="s">
        <v>22</v>
      </c>
      <c r="B64" s="14" t="s">
        <v>53</v>
      </c>
      <c r="C64" s="157">
        <v>647</v>
      </c>
      <c r="D64" s="158" t="s">
        <v>251</v>
      </c>
      <c r="E64" s="163">
        <v>405</v>
      </c>
      <c r="F64" s="20"/>
      <c r="G6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4" s="19"/>
      <c r="I6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4" s="20"/>
      <c r="K6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4" s="46"/>
      <c r="N64" s="4">
        <v>1</v>
      </c>
      <c r="O64" s="63" t="str">
        <f>IF(AND(N64=1,Tabuľka3[[#This Row],[Dosiahnutý štandardný výstup v čase predloženia ŽoNFP5]]&gt;=0),Tabuľka3[[#This Row],[Dosiahnutý štandardný výstup v čase predloženia ŽoNFP5]],0)</f>
        <v/>
      </c>
    </row>
    <row r="65" spans="1:15" s="4" customFormat="1" ht="18" customHeight="1" x14ac:dyDescent="0.25">
      <c r="A65" s="156" t="s">
        <v>22</v>
      </c>
      <c r="B65" s="14" t="s">
        <v>53</v>
      </c>
      <c r="C65" s="157">
        <v>648</v>
      </c>
      <c r="D65" s="158" t="s">
        <v>252</v>
      </c>
      <c r="E65" s="163">
        <v>405</v>
      </c>
      <c r="F65" s="20"/>
      <c r="G6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5" s="19"/>
      <c r="I6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5" s="20"/>
      <c r="K6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5" s="46"/>
      <c r="N65" s="4">
        <v>1</v>
      </c>
      <c r="O65" s="63" t="str">
        <f>IF(AND(N65=1,Tabuľka3[[#This Row],[Dosiahnutý štandardný výstup v čase predloženia ŽoNFP5]]&gt;=0),Tabuľka3[[#This Row],[Dosiahnutý štandardný výstup v čase predloženia ŽoNFP5]],0)</f>
        <v/>
      </c>
    </row>
    <row r="66" spans="1:15" s="4" customFormat="1" ht="18" customHeight="1" x14ac:dyDescent="0.25">
      <c r="A66" s="156" t="s">
        <v>22</v>
      </c>
      <c r="B66" s="14" t="s">
        <v>53</v>
      </c>
      <c r="C66" s="157">
        <v>677</v>
      </c>
      <c r="D66" s="158" t="s">
        <v>253</v>
      </c>
      <c r="E66" s="163">
        <v>405</v>
      </c>
      <c r="F66" s="20"/>
      <c r="G6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6" s="19"/>
      <c r="I6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6" s="20"/>
      <c r="K6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6" s="46"/>
      <c r="N66" s="4">
        <v>0</v>
      </c>
      <c r="O66" s="63">
        <f>IF(AND(N66=1,Tabuľka3[[#This Row],[Dosiahnutý štandardný výstup v čase predloženia ŽoNFP5]]&gt;=0),Tabuľka3[[#This Row],[Dosiahnutý štandardný výstup v čase predloženia ŽoNFP5]],0)</f>
        <v>0</v>
      </c>
    </row>
    <row r="67" spans="1:15" s="4" customFormat="1" ht="18" customHeight="1" x14ac:dyDescent="0.25">
      <c r="A67" s="156" t="s">
        <v>22</v>
      </c>
      <c r="B67" s="14" t="s">
        <v>53</v>
      </c>
      <c r="C67" s="157">
        <v>649</v>
      </c>
      <c r="D67" s="158" t="s">
        <v>254</v>
      </c>
      <c r="E67" s="163">
        <v>405</v>
      </c>
      <c r="F67" s="20"/>
      <c r="G6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7" s="19"/>
      <c r="I6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7" s="20"/>
      <c r="K6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7" s="46"/>
      <c r="N67" s="4">
        <v>1</v>
      </c>
      <c r="O67" s="63" t="str">
        <f>IF(AND(N67=1,Tabuľka3[[#This Row],[Dosiahnutý štandardný výstup v čase predloženia ŽoNFP5]]&gt;=0),Tabuľka3[[#This Row],[Dosiahnutý štandardný výstup v čase predloženia ŽoNFP5]],0)</f>
        <v/>
      </c>
    </row>
    <row r="68" spans="1:15" s="4" customFormat="1" ht="18" customHeight="1" x14ac:dyDescent="0.25">
      <c r="A68" s="156" t="s">
        <v>22</v>
      </c>
      <c r="B68" s="14" t="s">
        <v>53</v>
      </c>
      <c r="C68" s="157">
        <v>650</v>
      </c>
      <c r="D68" s="158" t="s">
        <v>255</v>
      </c>
      <c r="E68" s="163">
        <v>405</v>
      </c>
      <c r="F68" s="20"/>
      <c r="G6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8" s="19"/>
      <c r="I6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8" s="20"/>
      <c r="K6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8" s="46"/>
      <c r="N68" s="4">
        <v>1</v>
      </c>
      <c r="O68" s="63" t="str">
        <f>IF(AND(N68=1,Tabuľka3[[#This Row],[Dosiahnutý štandardný výstup v čase predloženia ŽoNFP5]]&gt;=0),Tabuľka3[[#This Row],[Dosiahnutý štandardný výstup v čase predloženia ŽoNFP5]],0)</f>
        <v/>
      </c>
    </row>
    <row r="69" spans="1:15" s="4" customFormat="1" ht="18" customHeight="1" x14ac:dyDescent="0.25">
      <c r="A69" s="156" t="s">
        <v>22</v>
      </c>
      <c r="B69" s="14" t="s">
        <v>53</v>
      </c>
      <c r="C69" s="157">
        <v>819</v>
      </c>
      <c r="D69" s="158" t="s">
        <v>256</v>
      </c>
      <c r="E69" s="163">
        <v>405</v>
      </c>
      <c r="F69" s="20"/>
      <c r="G6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9" s="19"/>
      <c r="I6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9" s="20"/>
      <c r="K6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9" s="46"/>
      <c r="N69" s="4">
        <v>1</v>
      </c>
      <c r="O69" s="63" t="str">
        <f>IF(AND(N69=1,Tabuľka3[[#This Row],[Dosiahnutý štandardný výstup v čase predloženia ŽoNFP5]]&gt;=0),Tabuľka3[[#This Row],[Dosiahnutý štandardný výstup v čase predloženia ŽoNFP5]],0)</f>
        <v/>
      </c>
    </row>
    <row r="70" spans="1:15" s="4" customFormat="1" ht="18" customHeight="1" x14ac:dyDescent="0.25">
      <c r="A70" s="156" t="s">
        <v>22</v>
      </c>
      <c r="B70" s="14" t="s">
        <v>53</v>
      </c>
      <c r="C70" s="157">
        <v>675</v>
      </c>
      <c r="D70" s="158" t="s">
        <v>356</v>
      </c>
      <c r="E70" s="163">
        <v>405</v>
      </c>
      <c r="F70" s="20"/>
      <c r="G7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0" s="19"/>
      <c r="I7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0" s="20"/>
      <c r="K7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0" s="46"/>
      <c r="N70" s="4">
        <v>1</v>
      </c>
      <c r="O70" s="63" t="str">
        <f>IF(AND(N70=1,Tabuľka3[[#This Row],[Dosiahnutý štandardný výstup v čase predloženia ŽoNFP5]]&gt;=0),Tabuľka3[[#This Row],[Dosiahnutý štandardný výstup v čase predloženia ŽoNFP5]],0)</f>
        <v/>
      </c>
    </row>
    <row r="71" spans="1:15" s="4" customFormat="1" ht="18" customHeight="1" x14ac:dyDescent="0.25">
      <c r="A71" s="156" t="s">
        <v>22</v>
      </c>
      <c r="B71" s="14" t="s">
        <v>53</v>
      </c>
      <c r="C71" s="157">
        <v>674</v>
      </c>
      <c r="D71" s="158" t="s">
        <v>257</v>
      </c>
      <c r="E71" s="163">
        <v>405</v>
      </c>
      <c r="F71" s="20"/>
      <c r="G7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1" s="19"/>
      <c r="I7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1" s="20"/>
      <c r="K7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1" s="46"/>
      <c r="N71" s="4">
        <v>1</v>
      </c>
      <c r="O71" s="63" t="str">
        <f>IF(AND(N71=1,Tabuľka3[[#This Row],[Dosiahnutý štandardný výstup v čase predloženia ŽoNFP5]]&gt;=0),Tabuľka3[[#This Row],[Dosiahnutý štandardný výstup v čase predloženia ŽoNFP5]],0)</f>
        <v/>
      </c>
    </row>
    <row r="72" spans="1:15" s="4" customFormat="1" ht="18" customHeight="1" x14ac:dyDescent="0.25">
      <c r="A72" s="156" t="s">
        <v>22</v>
      </c>
      <c r="B72" s="14" t="s">
        <v>53</v>
      </c>
      <c r="C72" s="157">
        <v>821</v>
      </c>
      <c r="D72" s="158" t="s">
        <v>258</v>
      </c>
      <c r="E72" s="163">
        <v>405</v>
      </c>
      <c r="F72" s="20"/>
      <c r="G7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2" s="19"/>
      <c r="I7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2" s="20"/>
      <c r="K7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2" s="46"/>
      <c r="N72" s="4">
        <v>1</v>
      </c>
      <c r="O72" s="63" t="str">
        <f>IF(AND(N72=1,Tabuľka3[[#This Row],[Dosiahnutý štandardný výstup v čase predloženia ŽoNFP5]]&gt;=0),Tabuľka3[[#This Row],[Dosiahnutý štandardný výstup v čase predloženia ŽoNFP5]],0)</f>
        <v/>
      </c>
    </row>
    <row r="73" spans="1:15" s="4" customFormat="1" ht="18" customHeight="1" x14ac:dyDescent="0.25">
      <c r="A73" s="156" t="s">
        <v>22</v>
      </c>
      <c r="B73" s="14" t="s">
        <v>53</v>
      </c>
      <c r="C73" s="157">
        <v>671</v>
      </c>
      <c r="D73" s="158" t="s">
        <v>357</v>
      </c>
      <c r="E73" s="163">
        <v>405</v>
      </c>
      <c r="F73" s="20"/>
      <c r="G7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3" s="19"/>
      <c r="I7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3" s="20"/>
      <c r="K7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3" s="46"/>
      <c r="N73" s="4">
        <v>1</v>
      </c>
      <c r="O73" s="63" t="str">
        <f>IF(AND(N73=1,Tabuľka3[[#This Row],[Dosiahnutý štandardný výstup v čase predloženia ŽoNFP5]]&gt;=0),Tabuľka3[[#This Row],[Dosiahnutý štandardný výstup v čase predloženia ŽoNFP5]],0)</f>
        <v/>
      </c>
    </row>
    <row r="74" spans="1:15" s="4" customFormat="1" ht="18" customHeight="1" x14ac:dyDescent="0.25">
      <c r="A74" s="156" t="s">
        <v>22</v>
      </c>
      <c r="B74" s="14" t="s">
        <v>53</v>
      </c>
      <c r="C74" s="157">
        <v>658</v>
      </c>
      <c r="D74" s="158" t="s">
        <v>358</v>
      </c>
      <c r="E74" s="163">
        <v>405</v>
      </c>
      <c r="F74" s="20"/>
      <c r="G7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4" s="19"/>
      <c r="I7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4" s="20"/>
      <c r="K7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4" s="46"/>
      <c r="N74" s="4">
        <v>0</v>
      </c>
      <c r="O74" s="63">
        <f>IF(AND(N74=1,Tabuľka3[[#This Row],[Dosiahnutý štandardný výstup v čase predloženia ŽoNFP5]]&gt;=0),Tabuľka3[[#This Row],[Dosiahnutý štandardný výstup v čase predloženia ŽoNFP5]],0)</f>
        <v>0</v>
      </c>
    </row>
    <row r="75" spans="1:15" s="4" customFormat="1" ht="18" customHeight="1" x14ac:dyDescent="0.25">
      <c r="A75" s="156" t="s">
        <v>22</v>
      </c>
      <c r="B75" s="14" t="s">
        <v>53</v>
      </c>
      <c r="C75" s="157">
        <v>620</v>
      </c>
      <c r="D75" s="158" t="s">
        <v>359</v>
      </c>
      <c r="E75" s="163">
        <v>405</v>
      </c>
      <c r="F75" s="20"/>
      <c r="G7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5" s="19"/>
      <c r="I7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5" s="20"/>
      <c r="K7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5" s="46"/>
      <c r="N75" s="4">
        <v>1</v>
      </c>
      <c r="O75" s="63" t="str">
        <f>IF(AND(N75=1,Tabuľka3[[#This Row],[Dosiahnutý štandardný výstup v čase predloženia ŽoNFP5]]&gt;=0),Tabuľka3[[#This Row],[Dosiahnutý štandardný výstup v čase predloženia ŽoNFP5]],0)</f>
        <v/>
      </c>
    </row>
    <row r="76" spans="1:15" s="4" customFormat="1" ht="18" customHeight="1" x14ac:dyDescent="0.25">
      <c r="A76" s="156" t="s">
        <v>22</v>
      </c>
      <c r="B76" s="14" t="s">
        <v>53</v>
      </c>
      <c r="C76" s="157">
        <v>619</v>
      </c>
      <c r="D76" s="158" t="s">
        <v>259</v>
      </c>
      <c r="E76" s="163">
        <v>405</v>
      </c>
      <c r="F76" s="20"/>
      <c r="G7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6" s="19"/>
      <c r="I7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6" s="20"/>
      <c r="K7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6" s="46"/>
      <c r="N76" s="4">
        <v>1</v>
      </c>
      <c r="O76" s="63" t="str">
        <f>IF(AND(N76=1,Tabuľka3[[#This Row],[Dosiahnutý štandardný výstup v čase predloženia ŽoNFP5]]&gt;=0),Tabuľka3[[#This Row],[Dosiahnutý štandardný výstup v čase predloženia ŽoNFP5]],0)</f>
        <v/>
      </c>
    </row>
    <row r="77" spans="1:15" s="4" customFormat="1" ht="18" customHeight="1" x14ac:dyDescent="0.25">
      <c r="A77" s="156" t="s">
        <v>22</v>
      </c>
      <c r="B77" s="14" t="s">
        <v>53</v>
      </c>
      <c r="C77" s="157">
        <v>621</v>
      </c>
      <c r="D77" s="158" t="s">
        <v>360</v>
      </c>
      <c r="E77" s="163">
        <v>405</v>
      </c>
      <c r="F77" s="20"/>
      <c r="G7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7" s="19"/>
      <c r="I7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7" s="20"/>
      <c r="K7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7" s="46"/>
      <c r="N77" s="4">
        <v>1</v>
      </c>
      <c r="O77" s="63" t="str">
        <f>IF(AND(N77=1,Tabuľka3[[#This Row],[Dosiahnutý štandardný výstup v čase predloženia ŽoNFP5]]&gt;=0),Tabuľka3[[#This Row],[Dosiahnutý štandardný výstup v čase predloženia ŽoNFP5]],0)</f>
        <v/>
      </c>
    </row>
    <row r="78" spans="1:15" s="4" customFormat="1" ht="18" customHeight="1" x14ac:dyDescent="0.25">
      <c r="A78" s="156" t="s">
        <v>22</v>
      </c>
      <c r="B78" s="14" t="s">
        <v>53</v>
      </c>
      <c r="C78" s="157">
        <v>678</v>
      </c>
      <c r="D78" s="158" t="s">
        <v>361</v>
      </c>
      <c r="E78" s="163">
        <v>405</v>
      </c>
      <c r="F78" s="20"/>
      <c r="G7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8" s="19"/>
      <c r="I7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8" s="20"/>
      <c r="K7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8" s="46"/>
      <c r="N78" s="4">
        <v>0</v>
      </c>
      <c r="O78" s="63">
        <f>IF(AND(N78=1,Tabuľka3[[#This Row],[Dosiahnutý štandardný výstup v čase predloženia ŽoNFP5]]&gt;=0),Tabuľka3[[#This Row],[Dosiahnutý štandardný výstup v čase predloženia ŽoNFP5]],0)</f>
        <v>0</v>
      </c>
    </row>
    <row r="79" spans="1:15" s="4" customFormat="1" ht="18" customHeight="1" x14ac:dyDescent="0.25">
      <c r="A79" s="156" t="s">
        <v>22</v>
      </c>
      <c r="B79" s="14" t="s">
        <v>53</v>
      </c>
      <c r="C79" s="157">
        <v>803</v>
      </c>
      <c r="D79" s="158" t="s">
        <v>288</v>
      </c>
      <c r="E79" s="163">
        <v>405</v>
      </c>
      <c r="F79" s="20"/>
      <c r="G7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9" s="19"/>
      <c r="I7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9" s="20"/>
      <c r="K7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9" s="46"/>
      <c r="N79" s="4">
        <v>1</v>
      </c>
      <c r="O79" s="63" t="str">
        <f>IF(AND(N79=1,Tabuľka3[[#This Row],[Dosiahnutý štandardný výstup v čase predloženia ŽoNFP5]]&gt;=0),Tabuľka3[[#This Row],[Dosiahnutý štandardný výstup v čase predloženia ŽoNFP5]],0)</f>
        <v/>
      </c>
    </row>
    <row r="80" spans="1:15" s="4" customFormat="1" ht="18" customHeight="1" x14ac:dyDescent="0.25">
      <c r="A80" s="156" t="s">
        <v>22</v>
      </c>
      <c r="B80" s="14" t="s">
        <v>53</v>
      </c>
      <c r="C80" s="157">
        <v>625</v>
      </c>
      <c r="D80" s="158" t="s">
        <v>260</v>
      </c>
      <c r="E80" s="163">
        <v>405</v>
      </c>
      <c r="F80" s="20"/>
      <c r="G8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0" s="19"/>
      <c r="I8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0" s="20"/>
      <c r="K8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0" s="46"/>
      <c r="N80" s="4">
        <v>1</v>
      </c>
      <c r="O80" s="63" t="str">
        <f>IF(AND(N80=1,Tabuľka3[[#This Row],[Dosiahnutý štandardný výstup v čase predloženia ŽoNFP5]]&gt;=0),Tabuľka3[[#This Row],[Dosiahnutý štandardný výstup v čase predloženia ŽoNFP5]],0)</f>
        <v/>
      </c>
    </row>
    <row r="81" spans="1:15" s="4" customFormat="1" ht="18" customHeight="1" x14ac:dyDescent="0.25">
      <c r="A81" s="156" t="s">
        <v>23</v>
      </c>
      <c r="B81" s="14" t="s">
        <v>53</v>
      </c>
      <c r="C81" s="157">
        <v>670</v>
      </c>
      <c r="D81" s="161" t="s">
        <v>362</v>
      </c>
      <c r="E81" s="163">
        <v>405</v>
      </c>
      <c r="F81" s="20"/>
      <c r="G8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1" s="19"/>
      <c r="I8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1" s="20"/>
      <c r="K8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1" s="46"/>
      <c r="N81" s="4">
        <v>0</v>
      </c>
      <c r="O81" s="63">
        <f>IF(AND(N81=1,Tabuľka3[[#This Row],[Dosiahnutý štandardný výstup v čase predloženia ŽoNFP5]]&gt;=0),Tabuľka3[[#This Row],[Dosiahnutý štandardný výstup v čase predloženia ŽoNFP5]],0)</f>
        <v>0</v>
      </c>
    </row>
    <row r="82" spans="1:15" s="4" customFormat="1" ht="18" customHeight="1" x14ac:dyDescent="0.25">
      <c r="A82" s="156" t="s">
        <v>23</v>
      </c>
      <c r="B82" s="14" t="s">
        <v>53</v>
      </c>
      <c r="C82" s="157">
        <v>668</v>
      </c>
      <c r="D82" s="158" t="s">
        <v>363</v>
      </c>
      <c r="E82" s="163">
        <v>405</v>
      </c>
      <c r="F82" s="20"/>
      <c r="G8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2" s="19"/>
      <c r="I8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2" s="20"/>
      <c r="K8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2" s="46"/>
      <c r="N82" s="4">
        <v>0</v>
      </c>
      <c r="O82" s="63">
        <f>IF(AND(N82=1,Tabuľka3[[#This Row],[Dosiahnutý štandardný výstup v čase predloženia ŽoNFP5]]&gt;=0),Tabuľka3[[#This Row],[Dosiahnutý štandardný výstup v čase predloženia ŽoNFP5]],0)</f>
        <v>0</v>
      </c>
    </row>
    <row r="83" spans="1:15" s="4" customFormat="1" ht="18" customHeight="1" x14ac:dyDescent="0.25">
      <c r="A83" s="156" t="s">
        <v>23</v>
      </c>
      <c r="B83" s="14" t="s">
        <v>53</v>
      </c>
      <c r="C83" s="157">
        <v>505</v>
      </c>
      <c r="D83" s="158" t="s">
        <v>364</v>
      </c>
      <c r="E83" s="163">
        <v>405</v>
      </c>
      <c r="F83" s="20"/>
      <c r="G8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3" s="19"/>
      <c r="I8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3" s="20"/>
      <c r="K8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3" s="46"/>
      <c r="N83" s="4">
        <v>0</v>
      </c>
      <c r="O83" s="63">
        <f>IF(AND(N83=1,Tabuľka3[[#This Row],[Dosiahnutý štandardný výstup v čase predloženia ŽoNFP5]]&gt;=0),Tabuľka3[[#This Row],[Dosiahnutý štandardný výstup v čase predloženia ŽoNFP5]],0)</f>
        <v>0</v>
      </c>
    </row>
    <row r="84" spans="1:15" s="4" customFormat="1" ht="18" customHeight="1" x14ac:dyDescent="0.25">
      <c r="A84" s="156" t="s">
        <v>365</v>
      </c>
      <c r="B84" s="14" t="s">
        <v>53</v>
      </c>
      <c r="C84" s="157">
        <v>627</v>
      </c>
      <c r="D84" s="158" t="s">
        <v>261</v>
      </c>
      <c r="E84" s="163">
        <v>1856</v>
      </c>
      <c r="F84" s="20"/>
      <c r="G8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4" s="19"/>
      <c r="I8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4" s="20"/>
      <c r="K8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4" s="46"/>
      <c r="N84" s="4">
        <v>0</v>
      </c>
      <c r="O84" s="63">
        <f>IF(AND(N84=1,Tabuľka3[[#This Row],[Dosiahnutý štandardný výstup v čase predloženia ŽoNFP5]]&gt;=0),Tabuľka3[[#This Row],[Dosiahnutý štandardný výstup v čase predloženia ŽoNFP5]],0)</f>
        <v>0</v>
      </c>
    </row>
    <row r="85" spans="1:15" s="4" customFormat="1" ht="18" customHeight="1" x14ac:dyDescent="0.25">
      <c r="A85" s="156" t="s">
        <v>365</v>
      </c>
      <c r="B85" s="14" t="s">
        <v>53</v>
      </c>
      <c r="C85" s="157">
        <v>626</v>
      </c>
      <c r="D85" s="158" t="s">
        <v>262</v>
      </c>
      <c r="E85" s="163">
        <v>1856</v>
      </c>
      <c r="F85" s="20"/>
      <c r="G8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5" s="19"/>
      <c r="I8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5" s="20"/>
      <c r="K8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5" s="46"/>
      <c r="N85" s="4">
        <v>0</v>
      </c>
      <c r="O85" s="63">
        <f>IF(AND(N85=1,Tabuľka3[[#This Row],[Dosiahnutý štandardný výstup v čase predloženia ŽoNFP5]]&gt;=0),Tabuľka3[[#This Row],[Dosiahnutý štandardný výstup v čase predloženia ŽoNFP5]],0)</f>
        <v>0</v>
      </c>
    </row>
    <row r="86" spans="1:15" s="4" customFormat="1" ht="18" customHeight="1" x14ac:dyDescent="0.25">
      <c r="A86" s="156" t="s">
        <v>365</v>
      </c>
      <c r="B86" s="14" t="s">
        <v>53</v>
      </c>
      <c r="C86" s="157">
        <v>712</v>
      </c>
      <c r="D86" s="158" t="s">
        <v>263</v>
      </c>
      <c r="E86" s="163">
        <v>1856</v>
      </c>
      <c r="F86" s="20"/>
      <c r="G8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6" s="19"/>
      <c r="I8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6" s="20"/>
      <c r="K8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6" s="46"/>
      <c r="N86" s="4">
        <v>1</v>
      </c>
      <c r="O86" s="63" t="str">
        <f>IF(AND(N86=1,Tabuľka3[[#This Row],[Dosiahnutý štandardný výstup v čase predloženia ŽoNFP5]]&gt;=0),Tabuľka3[[#This Row],[Dosiahnutý štandardný výstup v čase predloženia ŽoNFP5]],0)</f>
        <v/>
      </c>
    </row>
    <row r="87" spans="1:15" s="4" customFormat="1" ht="18" customHeight="1" x14ac:dyDescent="0.25">
      <c r="A87" s="156" t="s">
        <v>365</v>
      </c>
      <c r="B87" s="14" t="s">
        <v>53</v>
      </c>
      <c r="C87" s="157">
        <v>818</v>
      </c>
      <c r="D87" s="158" t="s">
        <v>264</v>
      </c>
      <c r="E87" s="163">
        <v>1856</v>
      </c>
      <c r="F87" s="20"/>
      <c r="G8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7" s="19"/>
      <c r="I8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7" s="20"/>
      <c r="K8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7" s="46"/>
      <c r="N87" s="4">
        <v>1</v>
      </c>
      <c r="O87" s="63" t="str">
        <f>IF(AND(N87=1,Tabuľka3[[#This Row],[Dosiahnutý štandardný výstup v čase predloženia ŽoNFP5]]&gt;=0),Tabuľka3[[#This Row],[Dosiahnutý štandardný výstup v čase predloženia ŽoNFP5]],0)</f>
        <v/>
      </c>
    </row>
    <row r="88" spans="1:15" s="4" customFormat="1" ht="18" customHeight="1" x14ac:dyDescent="0.25">
      <c r="A88" s="156" t="s">
        <v>365</v>
      </c>
      <c r="B88" s="14" t="s">
        <v>53</v>
      </c>
      <c r="C88" s="157">
        <v>703</v>
      </c>
      <c r="D88" s="158" t="s">
        <v>265</v>
      </c>
      <c r="E88" s="163">
        <v>1856</v>
      </c>
      <c r="F88" s="20"/>
      <c r="G8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8" s="19"/>
      <c r="I8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8" s="20"/>
      <c r="K8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8" s="46"/>
      <c r="N88" s="4">
        <v>1</v>
      </c>
      <c r="O88" s="63" t="str">
        <f>IF(AND(N88=1,Tabuľka3[[#This Row],[Dosiahnutý štandardný výstup v čase predloženia ŽoNFP5]]&gt;=0),Tabuľka3[[#This Row],[Dosiahnutý štandardný výstup v čase predloženia ŽoNFP5]],0)</f>
        <v/>
      </c>
    </row>
    <row r="89" spans="1:15" s="4" customFormat="1" ht="18" customHeight="1" x14ac:dyDescent="0.25">
      <c r="A89" s="156" t="s">
        <v>365</v>
      </c>
      <c r="B89" s="14" t="s">
        <v>53</v>
      </c>
      <c r="C89" s="157">
        <v>731</v>
      </c>
      <c r="D89" s="158" t="s">
        <v>269</v>
      </c>
      <c r="E89" s="163">
        <v>1856</v>
      </c>
      <c r="F89" s="20"/>
      <c r="G8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9" s="19"/>
      <c r="I8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9" s="20"/>
      <c r="K8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9" s="46"/>
      <c r="N89" s="4">
        <v>1</v>
      </c>
      <c r="O89" s="63" t="str">
        <f>IF(AND(N89=1,Tabuľka3[[#This Row],[Dosiahnutý štandardný výstup v čase predloženia ŽoNFP5]]&gt;=0),Tabuľka3[[#This Row],[Dosiahnutý štandardný výstup v čase predloženia ŽoNFP5]],0)</f>
        <v/>
      </c>
    </row>
    <row r="90" spans="1:15" s="4" customFormat="1" ht="18" customHeight="1" x14ac:dyDescent="0.25">
      <c r="A90" s="156" t="s">
        <v>365</v>
      </c>
      <c r="B90" s="14" t="s">
        <v>53</v>
      </c>
      <c r="C90" s="157">
        <v>704</v>
      </c>
      <c r="D90" s="158" t="s">
        <v>266</v>
      </c>
      <c r="E90" s="163">
        <v>1856</v>
      </c>
      <c r="F90" s="20"/>
      <c r="G9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0" s="19"/>
      <c r="I9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0" s="20"/>
      <c r="K9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0" s="46"/>
      <c r="N90" s="4">
        <v>1</v>
      </c>
      <c r="O90" s="63" t="str">
        <f>IF(AND(N90=1,Tabuľka3[[#This Row],[Dosiahnutý štandardný výstup v čase predloženia ŽoNFP5]]&gt;=0),Tabuľka3[[#This Row],[Dosiahnutý štandardný výstup v čase predloženia ŽoNFP5]],0)</f>
        <v/>
      </c>
    </row>
    <row r="91" spans="1:15" s="4" customFormat="1" ht="18" customHeight="1" x14ac:dyDescent="0.25">
      <c r="A91" s="156" t="s">
        <v>365</v>
      </c>
      <c r="B91" s="14" t="s">
        <v>53</v>
      </c>
      <c r="C91" s="157">
        <v>732</v>
      </c>
      <c r="D91" s="158" t="s">
        <v>270</v>
      </c>
      <c r="E91" s="163">
        <v>1856</v>
      </c>
      <c r="F91" s="20"/>
      <c r="G9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1" s="19"/>
      <c r="I9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1" s="20"/>
      <c r="K9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1" s="46"/>
      <c r="N91" s="4">
        <v>1</v>
      </c>
      <c r="O91" s="63" t="str">
        <f>IF(AND(N91=1,Tabuľka3[[#This Row],[Dosiahnutý štandardný výstup v čase predloženia ŽoNFP5]]&gt;=0),Tabuľka3[[#This Row],[Dosiahnutý štandardný výstup v čase predloženia ŽoNFP5]],0)</f>
        <v/>
      </c>
    </row>
    <row r="92" spans="1:15" s="4" customFormat="1" ht="18" customHeight="1" x14ac:dyDescent="0.25">
      <c r="A92" s="156" t="s">
        <v>365</v>
      </c>
      <c r="B92" s="14" t="s">
        <v>53</v>
      </c>
      <c r="C92" s="157">
        <v>705</v>
      </c>
      <c r="D92" s="158" t="s">
        <v>267</v>
      </c>
      <c r="E92" s="163">
        <v>1856</v>
      </c>
      <c r="F92" s="20"/>
      <c r="G9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2" s="19"/>
      <c r="I9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2" s="20"/>
      <c r="K9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2" s="46"/>
      <c r="N92" s="4">
        <v>1</v>
      </c>
      <c r="O92" s="63" t="str">
        <f>IF(AND(N92=1,Tabuľka3[[#This Row],[Dosiahnutý štandardný výstup v čase predloženia ŽoNFP5]]&gt;=0),Tabuľka3[[#This Row],[Dosiahnutý štandardný výstup v čase predloženia ŽoNFP5]],0)</f>
        <v/>
      </c>
    </row>
    <row r="93" spans="1:15" s="4" customFormat="1" ht="18" customHeight="1" x14ac:dyDescent="0.25">
      <c r="A93" s="156" t="s">
        <v>365</v>
      </c>
      <c r="B93" s="14" t="s">
        <v>53</v>
      </c>
      <c r="C93" s="157">
        <v>733</v>
      </c>
      <c r="D93" s="158" t="s">
        <v>271</v>
      </c>
      <c r="E93" s="163">
        <v>1856</v>
      </c>
      <c r="F93" s="20"/>
      <c r="G9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3" s="19"/>
      <c r="I9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3" s="20"/>
      <c r="K9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3" s="46"/>
      <c r="N93" s="4">
        <v>1</v>
      </c>
      <c r="O93" s="63" t="str">
        <f>IF(AND(N93=1,Tabuľka3[[#This Row],[Dosiahnutý štandardný výstup v čase predloženia ŽoNFP5]]&gt;=0),Tabuľka3[[#This Row],[Dosiahnutý štandardný výstup v čase predloženia ŽoNFP5]],0)</f>
        <v/>
      </c>
    </row>
    <row r="94" spans="1:15" s="4" customFormat="1" ht="18" customHeight="1" x14ac:dyDescent="0.25">
      <c r="A94" s="156" t="s">
        <v>365</v>
      </c>
      <c r="B94" s="14" t="s">
        <v>53</v>
      </c>
      <c r="C94" s="157">
        <v>706</v>
      </c>
      <c r="D94" s="158" t="s">
        <v>268</v>
      </c>
      <c r="E94" s="163">
        <v>1856</v>
      </c>
      <c r="F94" s="20"/>
      <c r="G9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4" s="19"/>
      <c r="I9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4" s="20"/>
      <c r="K9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4" s="46"/>
      <c r="N94" s="4">
        <v>1</v>
      </c>
      <c r="O94" s="63" t="str">
        <f>IF(AND(N94=1,Tabuľka3[[#This Row],[Dosiahnutý štandardný výstup v čase predloženia ŽoNFP5]]&gt;=0),Tabuľka3[[#This Row],[Dosiahnutý štandardný výstup v čase predloženia ŽoNFP5]],0)</f>
        <v/>
      </c>
    </row>
    <row r="95" spans="1:15" s="4" customFormat="1" ht="18" customHeight="1" x14ac:dyDescent="0.25">
      <c r="A95" s="156" t="s">
        <v>365</v>
      </c>
      <c r="B95" s="14" t="s">
        <v>53</v>
      </c>
      <c r="C95" s="157">
        <v>734</v>
      </c>
      <c r="D95" s="158" t="s">
        <v>272</v>
      </c>
      <c r="E95" s="163">
        <v>1856</v>
      </c>
      <c r="F95" s="20"/>
      <c r="G9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5" s="19"/>
      <c r="I9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5" s="20"/>
      <c r="K9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5" s="46"/>
      <c r="N95" s="4">
        <v>1</v>
      </c>
      <c r="O95" s="63" t="str">
        <f>IF(AND(N95=1,Tabuľka3[[#This Row],[Dosiahnutý štandardný výstup v čase predloženia ŽoNFP5]]&gt;=0),Tabuľka3[[#This Row],[Dosiahnutý štandardný výstup v čase predloženia ŽoNFP5]],0)</f>
        <v/>
      </c>
    </row>
    <row r="96" spans="1:15" s="4" customFormat="1" ht="18" customHeight="1" x14ac:dyDescent="0.25">
      <c r="A96" s="156" t="s">
        <v>365</v>
      </c>
      <c r="B96" s="14" t="s">
        <v>53</v>
      </c>
      <c r="C96" s="157">
        <v>715</v>
      </c>
      <c r="D96" s="158" t="s">
        <v>225</v>
      </c>
      <c r="E96" s="163">
        <v>1856</v>
      </c>
      <c r="F96" s="20"/>
      <c r="G9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6" s="19"/>
      <c r="I9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6" s="20"/>
      <c r="K9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6" s="46"/>
      <c r="N96" s="4">
        <v>1</v>
      </c>
      <c r="O96" s="63" t="str">
        <f>IF(AND(N96=1,Tabuľka3[[#This Row],[Dosiahnutý štandardný výstup v čase predloženia ŽoNFP5]]&gt;=0),Tabuľka3[[#This Row],[Dosiahnutý štandardný výstup v čase predloženia ŽoNFP5]],0)</f>
        <v/>
      </c>
    </row>
    <row r="97" spans="1:15" s="4" customFormat="1" ht="18" customHeight="1" x14ac:dyDescent="0.25">
      <c r="A97" s="156" t="s">
        <v>365</v>
      </c>
      <c r="B97" s="14" t="s">
        <v>53</v>
      </c>
      <c r="C97" s="157">
        <v>808</v>
      </c>
      <c r="D97" s="158" t="s">
        <v>226</v>
      </c>
      <c r="E97" s="163">
        <v>1856</v>
      </c>
      <c r="F97" s="20"/>
      <c r="G9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7" s="19"/>
      <c r="I9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7" s="20"/>
      <c r="K9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7" s="46"/>
      <c r="N97" s="4">
        <v>1</v>
      </c>
      <c r="O97" s="63" t="str">
        <f>IF(AND(N97=1,Tabuľka3[[#This Row],[Dosiahnutý štandardný výstup v čase predloženia ŽoNFP5]]&gt;=0),Tabuľka3[[#This Row],[Dosiahnutý štandardný výstup v čase predloženia ŽoNFP5]],0)</f>
        <v/>
      </c>
    </row>
    <row r="98" spans="1:15" s="4" customFormat="1" ht="18" customHeight="1" x14ac:dyDescent="0.25">
      <c r="A98" s="156" t="s">
        <v>365</v>
      </c>
      <c r="B98" s="14" t="s">
        <v>53</v>
      </c>
      <c r="C98" s="157">
        <v>727</v>
      </c>
      <c r="D98" s="158" t="s">
        <v>273</v>
      </c>
      <c r="E98" s="163">
        <v>1856</v>
      </c>
      <c r="F98" s="20"/>
      <c r="G9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8" s="19"/>
      <c r="I9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8" s="20"/>
      <c r="K9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8" s="46"/>
      <c r="N98" s="4">
        <v>1</v>
      </c>
      <c r="O98" s="63" t="str">
        <f>IF(AND(N98=1,Tabuľka3[[#This Row],[Dosiahnutý štandardný výstup v čase predloženia ŽoNFP5]]&gt;=0),Tabuľka3[[#This Row],[Dosiahnutý štandardný výstup v čase predloženia ŽoNFP5]],0)</f>
        <v/>
      </c>
    </row>
    <row r="99" spans="1:15" s="4" customFormat="1" ht="18" customHeight="1" x14ac:dyDescent="0.25">
      <c r="A99" s="156" t="s">
        <v>365</v>
      </c>
      <c r="B99" s="14" t="s">
        <v>53</v>
      </c>
      <c r="C99" s="157">
        <v>728</v>
      </c>
      <c r="D99" s="158" t="s">
        <v>274</v>
      </c>
      <c r="E99" s="163">
        <v>1856</v>
      </c>
      <c r="F99" s="20"/>
      <c r="G9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9" s="19"/>
      <c r="I9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9" s="20"/>
      <c r="K9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9" s="46"/>
      <c r="N99" s="4">
        <v>1</v>
      </c>
      <c r="O99" s="63" t="str">
        <f>IF(AND(N99=1,Tabuľka3[[#This Row],[Dosiahnutý štandardný výstup v čase predloženia ŽoNFP5]]&gt;=0),Tabuľka3[[#This Row],[Dosiahnutý štandardný výstup v čase predloženia ŽoNFP5]],0)</f>
        <v/>
      </c>
    </row>
    <row r="100" spans="1:15" s="4" customFormat="1" ht="18" customHeight="1" x14ac:dyDescent="0.25">
      <c r="A100" s="156" t="s">
        <v>365</v>
      </c>
      <c r="B100" s="14" t="s">
        <v>53</v>
      </c>
      <c r="C100" s="157">
        <v>815</v>
      </c>
      <c r="D100" s="158" t="s">
        <v>275</v>
      </c>
      <c r="E100" s="163">
        <v>1856</v>
      </c>
      <c r="F100" s="20"/>
      <c r="G10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0" s="19"/>
      <c r="I10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0" s="20"/>
      <c r="K10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0" s="46"/>
      <c r="N100" s="4">
        <v>1</v>
      </c>
      <c r="O100" s="63" t="str">
        <f>IF(AND(N100=1,Tabuľka3[[#This Row],[Dosiahnutý štandardný výstup v čase predloženia ŽoNFP5]]&gt;=0),Tabuľka3[[#This Row],[Dosiahnutý štandardný výstup v čase predloženia ŽoNFP5]],0)</f>
        <v/>
      </c>
    </row>
    <row r="101" spans="1:15" s="4" customFormat="1" ht="18" customHeight="1" x14ac:dyDescent="0.25">
      <c r="A101" s="156" t="s">
        <v>365</v>
      </c>
      <c r="B101" s="14" t="s">
        <v>53</v>
      </c>
      <c r="C101" s="157">
        <v>701</v>
      </c>
      <c r="D101" s="158" t="s">
        <v>276</v>
      </c>
      <c r="E101" s="163">
        <v>1856</v>
      </c>
      <c r="F101" s="20"/>
      <c r="G10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1" s="19"/>
      <c r="I10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1" s="20"/>
      <c r="K10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1" s="46"/>
      <c r="N101" s="4">
        <v>1</v>
      </c>
      <c r="O101" s="63" t="str">
        <f>IF(AND(N101=1,Tabuľka3[[#This Row],[Dosiahnutý štandardný výstup v čase predloženia ŽoNFP5]]&gt;=0),Tabuľka3[[#This Row],[Dosiahnutý štandardný výstup v čase predloženia ŽoNFP5]],0)</f>
        <v/>
      </c>
    </row>
    <row r="102" spans="1:15" s="4" customFormat="1" ht="18" customHeight="1" x14ac:dyDescent="0.25">
      <c r="A102" s="156" t="s">
        <v>365</v>
      </c>
      <c r="B102" s="14" t="s">
        <v>53</v>
      </c>
      <c r="C102" s="157">
        <v>740</v>
      </c>
      <c r="D102" s="158" t="s">
        <v>277</v>
      </c>
      <c r="E102" s="163">
        <v>1856</v>
      </c>
      <c r="F102" s="20"/>
      <c r="G10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2" s="19"/>
      <c r="I10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2" s="20"/>
      <c r="K10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2" s="46"/>
      <c r="N102" s="4">
        <v>1</v>
      </c>
      <c r="O102" s="63" t="str">
        <f>IF(AND(N102=1,Tabuľka3[[#This Row],[Dosiahnutý štandardný výstup v čase predloženia ŽoNFP5]]&gt;=0),Tabuľka3[[#This Row],[Dosiahnutý štandardný výstup v čase predloženia ŽoNFP5]],0)</f>
        <v/>
      </c>
    </row>
    <row r="103" spans="1:15" s="4" customFormat="1" ht="18" customHeight="1" x14ac:dyDescent="0.25">
      <c r="A103" s="156" t="s">
        <v>365</v>
      </c>
      <c r="B103" s="14" t="s">
        <v>53</v>
      </c>
      <c r="C103" s="157">
        <v>741</v>
      </c>
      <c r="D103" s="158" t="s">
        <v>278</v>
      </c>
      <c r="E103" s="163">
        <v>1856</v>
      </c>
      <c r="F103" s="20"/>
      <c r="G10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3" s="19"/>
      <c r="I10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3" s="20"/>
      <c r="K10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3" s="46"/>
      <c r="N103" s="4">
        <v>1</v>
      </c>
      <c r="O103" s="63" t="str">
        <f>IF(AND(N103=1,Tabuľka3[[#This Row],[Dosiahnutý štandardný výstup v čase predloženia ŽoNFP5]]&gt;=0),Tabuľka3[[#This Row],[Dosiahnutý štandardný výstup v čase predloženia ŽoNFP5]],0)</f>
        <v/>
      </c>
    </row>
    <row r="104" spans="1:15" s="4" customFormat="1" ht="18" customHeight="1" x14ac:dyDescent="0.25">
      <c r="A104" s="156" t="s">
        <v>365</v>
      </c>
      <c r="B104" s="14" t="s">
        <v>53</v>
      </c>
      <c r="C104" s="157">
        <v>742</v>
      </c>
      <c r="D104" s="158" t="s">
        <v>279</v>
      </c>
      <c r="E104" s="163">
        <v>1856</v>
      </c>
      <c r="F104" s="20"/>
      <c r="G10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4" s="19"/>
      <c r="I10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4" s="20"/>
      <c r="K10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4" s="46"/>
      <c r="N104" s="4">
        <v>1</v>
      </c>
      <c r="O104" s="63" t="str">
        <f>IF(AND(N104=1,Tabuľka3[[#This Row],[Dosiahnutý štandardný výstup v čase predloženia ŽoNFP5]]&gt;=0),Tabuľka3[[#This Row],[Dosiahnutý štandardný výstup v čase predloženia ŽoNFP5]],0)</f>
        <v/>
      </c>
    </row>
    <row r="105" spans="1:15" s="4" customFormat="1" ht="18" customHeight="1" x14ac:dyDescent="0.25">
      <c r="A105" s="156" t="s">
        <v>365</v>
      </c>
      <c r="B105" s="14" t="s">
        <v>53</v>
      </c>
      <c r="C105" s="157">
        <v>743</v>
      </c>
      <c r="D105" s="158" t="s">
        <v>280</v>
      </c>
      <c r="E105" s="163">
        <v>1856</v>
      </c>
      <c r="F105" s="20"/>
      <c r="G10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5" s="19"/>
      <c r="I10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5" s="20"/>
      <c r="K10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5" s="46"/>
      <c r="N105" s="4">
        <v>1</v>
      </c>
      <c r="O105" s="63" t="str">
        <f>IF(AND(N105=1,Tabuľka3[[#This Row],[Dosiahnutý štandardný výstup v čase predloženia ŽoNFP5]]&gt;=0),Tabuľka3[[#This Row],[Dosiahnutý štandardný výstup v čase predloženia ŽoNFP5]],0)</f>
        <v/>
      </c>
    </row>
    <row r="106" spans="1:15" s="4" customFormat="1" ht="18" customHeight="1" x14ac:dyDescent="0.25">
      <c r="A106" s="156" t="s">
        <v>365</v>
      </c>
      <c r="B106" s="14" t="s">
        <v>53</v>
      </c>
      <c r="C106" s="157">
        <v>809</v>
      </c>
      <c r="D106" s="158" t="s">
        <v>281</v>
      </c>
      <c r="E106" s="163">
        <v>1856</v>
      </c>
      <c r="F106" s="20"/>
      <c r="G10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6" s="19"/>
      <c r="I10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6" s="20"/>
      <c r="K10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6" s="46"/>
      <c r="N106" s="4">
        <v>1</v>
      </c>
      <c r="O106" s="63" t="str">
        <f>IF(AND(N106=1,Tabuľka3[[#This Row],[Dosiahnutý štandardný výstup v čase predloženia ŽoNFP5]]&gt;=0),Tabuľka3[[#This Row],[Dosiahnutý štandardný výstup v čase predloženia ŽoNFP5]],0)</f>
        <v/>
      </c>
    </row>
    <row r="107" spans="1:15" s="4" customFormat="1" ht="18" customHeight="1" x14ac:dyDescent="0.25">
      <c r="A107" s="156" t="s">
        <v>365</v>
      </c>
      <c r="B107" s="14" t="s">
        <v>53</v>
      </c>
      <c r="C107" s="157">
        <v>810</v>
      </c>
      <c r="D107" s="158" t="s">
        <v>282</v>
      </c>
      <c r="E107" s="163">
        <v>1856</v>
      </c>
      <c r="F107" s="20"/>
      <c r="G10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7" s="19"/>
      <c r="I10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7" s="20"/>
      <c r="K10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7" s="46"/>
      <c r="N107" s="4">
        <v>1</v>
      </c>
      <c r="O107" s="63" t="str">
        <f>IF(AND(N107=1,Tabuľka3[[#This Row],[Dosiahnutý štandardný výstup v čase predloženia ŽoNFP5]]&gt;=0),Tabuľka3[[#This Row],[Dosiahnutý štandardný výstup v čase predloženia ŽoNFP5]],0)</f>
        <v/>
      </c>
    </row>
    <row r="108" spans="1:15" s="4" customFormat="1" ht="18" customHeight="1" x14ac:dyDescent="0.25">
      <c r="A108" s="156" t="s">
        <v>365</v>
      </c>
      <c r="B108" s="14" t="s">
        <v>53</v>
      </c>
      <c r="C108" s="157">
        <v>702</v>
      </c>
      <c r="D108" s="158" t="s">
        <v>283</v>
      </c>
      <c r="E108" s="163">
        <v>1856</v>
      </c>
      <c r="F108" s="20"/>
      <c r="G10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8" s="19"/>
      <c r="I10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8" s="20"/>
      <c r="K10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8" s="46"/>
      <c r="N108" s="4">
        <v>1</v>
      </c>
      <c r="O108" s="63" t="str">
        <f>IF(AND(N108=1,Tabuľka3[[#This Row],[Dosiahnutý štandardný výstup v čase predloženia ŽoNFP5]]&gt;=0),Tabuľka3[[#This Row],[Dosiahnutý štandardný výstup v čase predloženia ŽoNFP5]],0)</f>
        <v/>
      </c>
    </row>
    <row r="109" spans="1:15" s="4" customFormat="1" ht="18" customHeight="1" x14ac:dyDescent="0.25">
      <c r="A109" s="156" t="s">
        <v>365</v>
      </c>
      <c r="B109" s="14" t="s">
        <v>53</v>
      </c>
      <c r="C109" s="157">
        <v>817</v>
      </c>
      <c r="D109" s="158" t="s">
        <v>284</v>
      </c>
      <c r="E109" s="163">
        <v>1856</v>
      </c>
      <c r="F109" s="20"/>
      <c r="G10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9" s="19"/>
      <c r="I10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9" s="20"/>
      <c r="K10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9" s="46"/>
      <c r="N109" s="4">
        <v>1</v>
      </c>
      <c r="O109" s="63" t="str">
        <f>IF(AND(N109=1,Tabuľka3[[#This Row],[Dosiahnutý štandardný výstup v čase predloženia ŽoNFP5]]&gt;=0),Tabuľka3[[#This Row],[Dosiahnutý štandardný výstup v čase predloženia ŽoNFP5]],0)</f>
        <v/>
      </c>
    </row>
    <row r="110" spans="1:15" s="4" customFormat="1" ht="18" customHeight="1" x14ac:dyDescent="0.25">
      <c r="A110" s="156" t="s">
        <v>365</v>
      </c>
      <c r="B110" s="14" t="s">
        <v>53</v>
      </c>
      <c r="C110" s="157">
        <v>820</v>
      </c>
      <c r="D110" s="158" t="s">
        <v>285</v>
      </c>
      <c r="E110" s="163">
        <v>1856</v>
      </c>
      <c r="F110" s="20"/>
      <c r="G11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0" s="19"/>
      <c r="I11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0" s="20"/>
      <c r="K11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0" s="46"/>
      <c r="N110" s="4">
        <v>1</v>
      </c>
      <c r="O110" s="63" t="str">
        <f>IF(AND(N110=1,Tabuľka3[[#This Row],[Dosiahnutý štandardný výstup v čase predloženia ŽoNFP5]]&gt;=0),Tabuľka3[[#This Row],[Dosiahnutý štandardný výstup v čase predloženia ŽoNFP5]],0)</f>
        <v/>
      </c>
    </row>
    <row r="111" spans="1:15" s="4" customFormat="1" ht="18" customHeight="1" x14ac:dyDescent="0.25">
      <c r="A111" s="156" t="s">
        <v>365</v>
      </c>
      <c r="B111" s="14" t="s">
        <v>53</v>
      </c>
      <c r="C111" s="157">
        <v>805</v>
      </c>
      <c r="D111" s="158" t="s">
        <v>286</v>
      </c>
      <c r="E111" s="163">
        <v>1856</v>
      </c>
      <c r="F111" s="20"/>
      <c r="G11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1" s="19"/>
      <c r="I11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1" s="20"/>
      <c r="K11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1" s="46"/>
      <c r="N111" s="4">
        <v>1</v>
      </c>
      <c r="O111" s="63" t="str">
        <f>IF(AND(N111=1,Tabuľka3[[#This Row],[Dosiahnutý štandardný výstup v čase predloženia ŽoNFP5]]&gt;=0),Tabuľka3[[#This Row],[Dosiahnutý štandardný výstup v čase predloženia ŽoNFP5]],0)</f>
        <v/>
      </c>
    </row>
    <row r="112" spans="1:15" s="4" customFormat="1" ht="18" customHeight="1" x14ac:dyDescent="0.25">
      <c r="A112" s="156" t="s">
        <v>365</v>
      </c>
      <c r="B112" s="14" t="s">
        <v>53</v>
      </c>
      <c r="C112" s="157">
        <v>614</v>
      </c>
      <c r="D112" s="158" t="s">
        <v>227</v>
      </c>
      <c r="E112" s="163">
        <v>1856</v>
      </c>
      <c r="F112" s="20"/>
      <c r="G11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2" s="19"/>
      <c r="I11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2" s="20"/>
      <c r="K11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2" s="46"/>
      <c r="N112" s="4">
        <v>1</v>
      </c>
      <c r="O112" s="63" t="str">
        <f>IF(AND(N112=1,Tabuľka3[[#This Row],[Dosiahnutý štandardný výstup v čase predloženia ŽoNFP5]]&gt;=0),Tabuľka3[[#This Row],[Dosiahnutý štandardný výstup v čase predloženia ŽoNFP5]],0)</f>
        <v/>
      </c>
    </row>
    <row r="113" spans="1:15" s="4" customFormat="1" ht="18" customHeight="1" x14ac:dyDescent="0.25">
      <c r="A113" s="156" t="s">
        <v>365</v>
      </c>
      <c r="B113" s="14" t="s">
        <v>53</v>
      </c>
      <c r="C113" s="157">
        <v>714</v>
      </c>
      <c r="D113" s="158" t="s">
        <v>228</v>
      </c>
      <c r="E113" s="163">
        <v>1856</v>
      </c>
      <c r="F113" s="20"/>
      <c r="G11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3" s="19"/>
      <c r="I11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3" s="20"/>
      <c r="K11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3" s="46"/>
      <c r="N113" s="4">
        <v>1</v>
      </c>
      <c r="O113" s="63" t="str">
        <f>IF(AND(N113=1,Tabuľka3[[#This Row],[Dosiahnutý štandardný výstup v čase predloženia ŽoNFP5]]&gt;=0),Tabuľka3[[#This Row],[Dosiahnutý štandardný výstup v čase predloženia ŽoNFP5]],0)</f>
        <v/>
      </c>
    </row>
    <row r="114" spans="1:15" s="4" customFormat="1" ht="18" customHeight="1" x14ac:dyDescent="0.25">
      <c r="A114" s="156" t="s">
        <v>365</v>
      </c>
      <c r="B114" s="14" t="s">
        <v>53</v>
      </c>
      <c r="C114" s="157">
        <v>708</v>
      </c>
      <c r="D114" s="158" t="s">
        <v>229</v>
      </c>
      <c r="E114" s="163">
        <v>1856</v>
      </c>
      <c r="F114" s="20"/>
      <c r="G11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4" s="19"/>
      <c r="I11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4" s="20"/>
      <c r="K11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4" s="46"/>
      <c r="N114" s="4">
        <v>1</v>
      </c>
      <c r="O114" s="63" t="str">
        <f>IF(AND(N114=1,Tabuľka3[[#This Row],[Dosiahnutý štandardný výstup v čase predloženia ŽoNFP5]]&gt;=0),Tabuľka3[[#This Row],[Dosiahnutý štandardný výstup v čase predloženia ŽoNFP5]],0)</f>
        <v/>
      </c>
    </row>
    <row r="115" spans="1:15" s="4" customFormat="1" ht="18" customHeight="1" x14ac:dyDescent="0.25">
      <c r="A115" s="156" t="s">
        <v>365</v>
      </c>
      <c r="B115" s="14" t="s">
        <v>53</v>
      </c>
      <c r="C115" s="157">
        <v>610</v>
      </c>
      <c r="D115" s="158" t="s">
        <v>230</v>
      </c>
      <c r="E115" s="163">
        <v>1856</v>
      </c>
      <c r="F115" s="20"/>
      <c r="G11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5" s="19"/>
      <c r="I11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5" s="20"/>
      <c r="K11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5" s="46"/>
      <c r="N115" s="4">
        <v>1</v>
      </c>
      <c r="O115" s="63" t="str">
        <f>IF(AND(N115=1,Tabuľka3[[#This Row],[Dosiahnutý štandardný výstup v čase predloženia ŽoNFP5]]&gt;=0),Tabuľka3[[#This Row],[Dosiahnutý štandardný výstup v čase predloženia ŽoNFP5]],0)</f>
        <v/>
      </c>
    </row>
    <row r="116" spans="1:15" s="4" customFormat="1" ht="18" customHeight="1" x14ac:dyDescent="0.25">
      <c r="A116" s="156" t="s">
        <v>365</v>
      </c>
      <c r="B116" s="14" t="s">
        <v>53</v>
      </c>
      <c r="C116" s="157">
        <v>611</v>
      </c>
      <c r="D116" s="158" t="s">
        <v>231</v>
      </c>
      <c r="E116" s="163">
        <v>1856</v>
      </c>
      <c r="F116" s="20"/>
      <c r="G11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6" s="19"/>
      <c r="I11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6" s="20"/>
      <c r="K11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6" s="46"/>
      <c r="N116" s="4">
        <v>1</v>
      </c>
      <c r="O116" s="63" t="str">
        <f>IF(AND(N116=1,Tabuľka3[[#This Row],[Dosiahnutý štandardný výstup v čase predloženia ŽoNFP5]]&gt;=0),Tabuľka3[[#This Row],[Dosiahnutý štandardný výstup v čase predloženia ŽoNFP5]],0)</f>
        <v/>
      </c>
    </row>
    <row r="117" spans="1:15" s="4" customFormat="1" ht="18" customHeight="1" x14ac:dyDescent="0.25">
      <c r="A117" s="156" t="s">
        <v>365</v>
      </c>
      <c r="B117" s="14" t="s">
        <v>53</v>
      </c>
      <c r="C117" s="157">
        <v>730</v>
      </c>
      <c r="D117" s="158" t="s">
        <v>232</v>
      </c>
      <c r="E117" s="163">
        <v>1856</v>
      </c>
      <c r="F117" s="20"/>
      <c r="G11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7" s="19"/>
      <c r="I11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7" s="20"/>
      <c r="K11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7" s="46"/>
      <c r="N117" s="4">
        <v>1</v>
      </c>
      <c r="O117" s="63" t="str">
        <f>IF(AND(N117=1,Tabuľka3[[#This Row],[Dosiahnutý štandardný výstup v čase predloženia ŽoNFP5]]&gt;=0),Tabuľka3[[#This Row],[Dosiahnutý štandardný výstup v čase predloženia ŽoNFP5]],0)</f>
        <v/>
      </c>
    </row>
    <row r="118" spans="1:15" s="4" customFormat="1" ht="18" customHeight="1" x14ac:dyDescent="0.25">
      <c r="A118" s="156" t="s">
        <v>365</v>
      </c>
      <c r="B118" s="14" t="s">
        <v>53</v>
      </c>
      <c r="C118" s="157">
        <v>709</v>
      </c>
      <c r="D118" s="158" t="s">
        <v>233</v>
      </c>
      <c r="E118" s="163">
        <v>1856</v>
      </c>
      <c r="F118" s="20"/>
      <c r="G11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8" s="19"/>
      <c r="I11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8" s="20"/>
      <c r="K11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8" s="46"/>
      <c r="N118" s="4">
        <v>1</v>
      </c>
      <c r="O118" s="63" t="str">
        <f>IF(AND(N118=1,Tabuľka3[[#This Row],[Dosiahnutý štandardný výstup v čase predloženia ŽoNFP5]]&gt;=0),Tabuľka3[[#This Row],[Dosiahnutý štandardný výstup v čase predloženia ŽoNFP5]],0)</f>
        <v/>
      </c>
    </row>
    <row r="119" spans="1:15" s="4" customFormat="1" ht="18" customHeight="1" x14ac:dyDescent="0.25">
      <c r="A119" s="156" t="s">
        <v>365</v>
      </c>
      <c r="B119" s="14" t="s">
        <v>53</v>
      </c>
      <c r="C119" s="157">
        <v>811</v>
      </c>
      <c r="D119" s="158" t="s">
        <v>234</v>
      </c>
      <c r="E119" s="163">
        <v>1856</v>
      </c>
      <c r="F119" s="20"/>
      <c r="G11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9" s="19"/>
      <c r="I11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9" s="20"/>
      <c r="K11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9" s="46"/>
      <c r="N119" s="4">
        <v>1</v>
      </c>
      <c r="O119" s="63" t="str">
        <f>IF(AND(N119=1,Tabuľka3[[#This Row],[Dosiahnutý štandardný výstup v čase predloženia ŽoNFP5]]&gt;=0),Tabuľka3[[#This Row],[Dosiahnutý štandardný výstup v čase predloženia ŽoNFP5]],0)</f>
        <v/>
      </c>
    </row>
    <row r="120" spans="1:15" s="4" customFormat="1" ht="18" customHeight="1" x14ac:dyDescent="0.25">
      <c r="A120" s="156" t="s">
        <v>365</v>
      </c>
      <c r="B120" s="14" t="s">
        <v>53</v>
      </c>
      <c r="C120" s="157">
        <v>826</v>
      </c>
      <c r="D120" s="158" t="s">
        <v>235</v>
      </c>
      <c r="E120" s="163">
        <v>1856</v>
      </c>
      <c r="F120" s="20"/>
      <c r="G12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0" s="19"/>
      <c r="I12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0" s="20"/>
      <c r="K12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0" s="46"/>
      <c r="N120" s="4">
        <v>1</v>
      </c>
      <c r="O120" s="63" t="str">
        <f>IF(AND(N120=1,Tabuľka3[[#This Row],[Dosiahnutý štandardný výstup v čase predloženia ŽoNFP5]]&gt;=0),Tabuľka3[[#This Row],[Dosiahnutý štandardný výstup v čase predloženia ŽoNFP5]],0)</f>
        <v/>
      </c>
    </row>
    <row r="121" spans="1:15" s="4" customFormat="1" ht="18" customHeight="1" x14ac:dyDescent="0.25">
      <c r="A121" s="156" t="s">
        <v>365</v>
      </c>
      <c r="B121" s="14" t="s">
        <v>53</v>
      </c>
      <c r="C121" s="157">
        <v>713</v>
      </c>
      <c r="D121" s="158" t="s">
        <v>236</v>
      </c>
      <c r="E121" s="163">
        <v>1856</v>
      </c>
      <c r="F121" s="20"/>
      <c r="G12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1" s="19"/>
      <c r="I12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1" s="20"/>
      <c r="K12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1" s="46"/>
      <c r="N121" s="4">
        <v>1</v>
      </c>
      <c r="O121" s="63" t="str">
        <f>IF(AND(N121=1,Tabuľka3[[#This Row],[Dosiahnutý štandardný výstup v čase predloženia ŽoNFP5]]&gt;=0),Tabuľka3[[#This Row],[Dosiahnutý štandardný výstup v čase predloženia ŽoNFP5]],0)</f>
        <v/>
      </c>
    </row>
    <row r="122" spans="1:15" s="4" customFormat="1" ht="18" customHeight="1" x14ac:dyDescent="0.25">
      <c r="A122" s="156" t="s">
        <v>365</v>
      </c>
      <c r="B122" s="14" t="s">
        <v>53</v>
      </c>
      <c r="C122" s="157">
        <v>726</v>
      </c>
      <c r="D122" s="158" t="s">
        <v>237</v>
      </c>
      <c r="E122" s="163">
        <v>1856</v>
      </c>
      <c r="F122" s="20"/>
      <c r="G12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2" s="19"/>
      <c r="I12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2" s="20"/>
      <c r="K12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2" s="46"/>
      <c r="N122" s="4">
        <v>1</v>
      </c>
      <c r="O122" s="63" t="str">
        <f>IF(AND(N122=1,Tabuľka3[[#This Row],[Dosiahnutý štandardný výstup v čase predloženia ŽoNFP5]]&gt;=0),Tabuľka3[[#This Row],[Dosiahnutý štandardný výstup v čase predloženia ŽoNFP5]],0)</f>
        <v/>
      </c>
    </row>
    <row r="123" spans="1:15" s="4" customFormat="1" ht="18" customHeight="1" x14ac:dyDescent="0.25">
      <c r="A123" s="156" t="s">
        <v>365</v>
      </c>
      <c r="B123" s="14" t="s">
        <v>53</v>
      </c>
      <c r="C123" s="157">
        <v>739</v>
      </c>
      <c r="D123" s="158" t="s">
        <v>239</v>
      </c>
      <c r="E123" s="163">
        <v>1856</v>
      </c>
      <c r="F123" s="20"/>
      <c r="G12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3" s="19"/>
      <c r="I12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3" s="20"/>
      <c r="K12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3" s="46"/>
      <c r="N123" s="4">
        <v>1</v>
      </c>
      <c r="O123" s="63" t="str">
        <f>IF(AND(N123=1,Tabuľka3[[#This Row],[Dosiahnutý štandardný výstup v čase predloženia ŽoNFP5]]&gt;=0),Tabuľka3[[#This Row],[Dosiahnutý štandardný výstup v čase predloženia ŽoNFP5]],0)</f>
        <v/>
      </c>
    </row>
    <row r="124" spans="1:15" s="4" customFormat="1" ht="18" customHeight="1" x14ac:dyDescent="0.25">
      <c r="A124" s="156" t="s">
        <v>365</v>
      </c>
      <c r="B124" s="14" t="s">
        <v>53</v>
      </c>
      <c r="C124" s="157">
        <v>744</v>
      </c>
      <c r="D124" s="158" t="s">
        <v>240</v>
      </c>
      <c r="E124" s="163">
        <v>1856</v>
      </c>
      <c r="F124" s="20"/>
      <c r="G12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4" s="19"/>
      <c r="I12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4" s="20"/>
      <c r="K12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4" s="46"/>
      <c r="N124" s="4">
        <v>1</v>
      </c>
      <c r="O124" s="63" t="str">
        <f>IF(AND(N124=1,Tabuľka3[[#This Row],[Dosiahnutý štandardný výstup v čase predloženia ŽoNFP5]]&gt;=0),Tabuľka3[[#This Row],[Dosiahnutý štandardný výstup v čase predloženia ŽoNFP5]],0)</f>
        <v/>
      </c>
    </row>
    <row r="125" spans="1:15" s="4" customFormat="1" ht="18" customHeight="1" x14ac:dyDescent="0.25">
      <c r="A125" s="156" t="s">
        <v>365</v>
      </c>
      <c r="B125" s="14" t="s">
        <v>53</v>
      </c>
      <c r="C125" s="157">
        <v>745</v>
      </c>
      <c r="D125" s="158" t="s">
        <v>241</v>
      </c>
      <c r="E125" s="163">
        <v>1856</v>
      </c>
      <c r="F125" s="20"/>
      <c r="G12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5" s="19"/>
      <c r="I12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5" s="20"/>
      <c r="K12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5" s="46"/>
      <c r="N125" s="4">
        <v>1</v>
      </c>
      <c r="O125" s="63" t="str">
        <f>IF(AND(N125=1,Tabuľka3[[#This Row],[Dosiahnutý štandardný výstup v čase predloženia ŽoNFP5]]&gt;=0),Tabuľka3[[#This Row],[Dosiahnutý štandardný výstup v čase predloženia ŽoNFP5]],0)</f>
        <v/>
      </c>
    </row>
    <row r="126" spans="1:15" s="4" customFormat="1" ht="18" customHeight="1" x14ac:dyDescent="0.25">
      <c r="A126" s="156" t="s">
        <v>365</v>
      </c>
      <c r="B126" s="14" t="s">
        <v>53</v>
      </c>
      <c r="C126" s="157">
        <v>737</v>
      </c>
      <c r="D126" s="158" t="s">
        <v>242</v>
      </c>
      <c r="E126" s="163">
        <v>1856</v>
      </c>
      <c r="F126" s="20"/>
      <c r="G12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6" s="19"/>
      <c r="I12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6" s="20"/>
      <c r="K12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6" s="46"/>
      <c r="N126" s="4">
        <v>1</v>
      </c>
      <c r="O126" s="63" t="str">
        <f>IF(AND(N126=1,Tabuľka3[[#This Row],[Dosiahnutý štandardný výstup v čase predloženia ŽoNFP5]]&gt;=0),Tabuľka3[[#This Row],[Dosiahnutý štandardný výstup v čase predloženia ŽoNFP5]],0)</f>
        <v/>
      </c>
    </row>
    <row r="127" spans="1:15" s="4" customFormat="1" ht="18" customHeight="1" x14ac:dyDescent="0.25">
      <c r="A127" s="156" t="s">
        <v>365</v>
      </c>
      <c r="B127" s="14" t="s">
        <v>53</v>
      </c>
      <c r="C127" s="157">
        <v>738</v>
      </c>
      <c r="D127" s="158" t="s">
        <v>243</v>
      </c>
      <c r="E127" s="163">
        <v>1856</v>
      </c>
      <c r="F127" s="20"/>
      <c r="G12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7" s="19"/>
      <c r="I12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7" s="20"/>
      <c r="K12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7" s="46"/>
      <c r="N127" s="4">
        <v>1</v>
      </c>
      <c r="O127" s="63" t="str">
        <f>IF(AND(N127=1,Tabuľka3[[#This Row],[Dosiahnutý štandardný výstup v čase predloženia ŽoNFP5]]&gt;=0),Tabuľka3[[#This Row],[Dosiahnutý štandardný výstup v čase predloženia ŽoNFP5]],0)</f>
        <v/>
      </c>
    </row>
    <row r="128" spans="1:15" s="4" customFormat="1" ht="18" customHeight="1" x14ac:dyDescent="0.25">
      <c r="A128" s="156" t="s">
        <v>365</v>
      </c>
      <c r="B128" s="14" t="s">
        <v>53</v>
      </c>
      <c r="C128" s="157">
        <v>718</v>
      </c>
      <c r="D128" s="158" t="s">
        <v>244</v>
      </c>
      <c r="E128" s="163">
        <v>1856</v>
      </c>
      <c r="F128" s="20"/>
      <c r="G12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8" s="19"/>
      <c r="I12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8" s="20"/>
      <c r="K12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8" s="46"/>
      <c r="N128" s="4">
        <v>1</v>
      </c>
      <c r="O128" s="63" t="str">
        <f>IF(AND(N128=1,Tabuľka3[[#This Row],[Dosiahnutý štandardný výstup v čase predloženia ŽoNFP5]]&gt;=0),Tabuľka3[[#This Row],[Dosiahnutý štandardný výstup v čase predloženia ŽoNFP5]],0)</f>
        <v/>
      </c>
    </row>
    <row r="129" spans="1:15" s="4" customFormat="1" ht="18" customHeight="1" x14ac:dyDescent="0.25">
      <c r="A129" s="156" t="s">
        <v>365</v>
      </c>
      <c r="B129" s="14" t="s">
        <v>53</v>
      </c>
      <c r="C129" s="157">
        <v>719</v>
      </c>
      <c r="D129" s="158" t="s">
        <v>245</v>
      </c>
      <c r="E129" s="163">
        <v>1856</v>
      </c>
      <c r="F129" s="20"/>
      <c r="G12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9" s="19"/>
      <c r="I12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9" s="20"/>
      <c r="K12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9" s="46"/>
      <c r="N129" s="4">
        <v>0</v>
      </c>
      <c r="O129" s="63">
        <f>IF(AND(N129=1,Tabuľka3[[#This Row],[Dosiahnutý štandardný výstup v čase predloženia ŽoNFP5]]&gt;=0),Tabuľka3[[#This Row],[Dosiahnutý štandardný výstup v čase predloženia ŽoNFP5]],0)</f>
        <v>0</v>
      </c>
    </row>
    <row r="130" spans="1:15" s="4" customFormat="1" ht="18" customHeight="1" x14ac:dyDescent="0.25">
      <c r="A130" s="156" t="s">
        <v>365</v>
      </c>
      <c r="B130" s="14" t="s">
        <v>53</v>
      </c>
      <c r="C130" s="157">
        <v>667</v>
      </c>
      <c r="D130" s="158" t="s">
        <v>366</v>
      </c>
      <c r="E130" s="163">
        <v>1856</v>
      </c>
      <c r="F130" s="20"/>
      <c r="G13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0" s="19"/>
      <c r="I13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0" s="20"/>
      <c r="K13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0" s="46"/>
      <c r="N130" s="4">
        <v>1</v>
      </c>
      <c r="O130" s="63" t="str">
        <f>IF(AND(N130=1,Tabuľka3[[#This Row],[Dosiahnutý štandardný výstup v čase predloženia ŽoNFP5]]&gt;=0),Tabuľka3[[#This Row],[Dosiahnutý štandardný výstup v čase predloženia ŽoNFP5]],0)</f>
        <v/>
      </c>
    </row>
    <row r="131" spans="1:15" s="4" customFormat="1" ht="18" customHeight="1" x14ac:dyDescent="0.25">
      <c r="A131" s="156" t="s">
        <v>365</v>
      </c>
      <c r="B131" s="14" t="s">
        <v>53</v>
      </c>
      <c r="C131" s="157">
        <v>830</v>
      </c>
      <c r="D131" s="158" t="s">
        <v>367</v>
      </c>
      <c r="E131" s="163">
        <v>1856</v>
      </c>
      <c r="F131" s="20"/>
      <c r="G13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1" s="19"/>
      <c r="I13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1" s="20"/>
      <c r="K13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1" s="46"/>
      <c r="N131" s="4">
        <v>0</v>
      </c>
      <c r="O131" s="63">
        <f>IF(AND(N131=1,Tabuľka3[[#This Row],[Dosiahnutý štandardný výstup v čase predloženia ŽoNFP5]]&gt;=0),Tabuľka3[[#This Row],[Dosiahnutý štandardný výstup v čase predloženia ŽoNFP5]],0)</f>
        <v>0</v>
      </c>
    </row>
    <row r="132" spans="1:15" s="4" customFormat="1" ht="18" customHeight="1" x14ac:dyDescent="0.25">
      <c r="A132" s="156" t="s">
        <v>365</v>
      </c>
      <c r="B132" s="14" t="s">
        <v>53</v>
      </c>
      <c r="C132" s="157">
        <v>117</v>
      </c>
      <c r="D132" s="158" t="s">
        <v>368</v>
      </c>
      <c r="E132" s="163">
        <v>1856</v>
      </c>
      <c r="F132" s="20"/>
      <c r="G13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2" s="19"/>
      <c r="I13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2" s="20"/>
      <c r="K13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2" s="46"/>
      <c r="N132" s="4">
        <v>0</v>
      </c>
      <c r="O132" s="63">
        <f>IF(AND(N132=1,Tabuľka3[[#This Row],[Dosiahnutý štandardný výstup v čase predloženia ŽoNFP5]]&gt;=0),Tabuľka3[[#This Row],[Dosiahnutý štandardný výstup v čase predloženia ŽoNFP5]],0)</f>
        <v>0</v>
      </c>
    </row>
    <row r="133" spans="1:15" s="4" customFormat="1" ht="18" customHeight="1" x14ac:dyDescent="0.25">
      <c r="A133" s="156" t="s">
        <v>365</v>
      </c>
      <c r="B133" s="14" t="s">
        <v>53</v>
      </c>
      <c r="C133" s="157">
        <v>110</v>
      </c>
      <c r="D133" s="158" t="s">
        <v>369</v>
      </c>
      <c r="E133" s="163">
        <v>1856</v>
      </c>
      <c r="F133" s="20"/>
      <c r="G13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3" s="19"/>
      <c r="I13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3" s="20"/>
      <c r="K13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3" s="46"/>
      <c r="N133" s="4">
        <v>1</v>
      </c>
      <c r="O133" s="63" t="str">
        <f>IF(AND(N133=1,Tabuľka3[[#This Row],[Dosiahnutý štandardný výstup v čase predloženia ŽoNFP5]]&gt;=0),Tabuľka3[[#This Row],[Dosiahnutý štandardný výstup v čase predloženia ŽoNFP5]],0)</f>
        <v/>
      </c>
    </row>
    <row r="134" spans="1:15" s="4" customFormat="1" ht="18" customHeight="1" x14ac:dyDescent="0.25">
      <c r="A134" s="156" t="s">
        <v>365</v>
      </c>
      <c r="B134" s="14" t="s">
        <v>53</v>
      </c>
      <c r="C134" s="157">
        <v>203</v>
      </c>
      <c r="D134" s="158" t="s">
        <v>370</v>
      </c>
      <c r="E134" s="163">
        <v>1856</v>
      </c>
      <c r="F134" s="20"/>
      <c r="G13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4" s="19"/>
      <c r="I13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4" s="20"/>
      <c r="K13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4" s="46"/>
      <c r="N134" s="4">
        <v>0</v>
      </c>
      <c r="O134" s="63">
        <f>IF(AND(N134=1,Tabuľka3[[#This Row],[Dosiahnutý štandardný výstup v čase predloženia ŽoNFP5]]&gt;=0),Tabuľka3[[#This Row],[Dosiahnutý štandardný výstup v čase predloženia ŽoNFP5]],0)</f>
        <v>0</v>
      </c>
    </row>
    <row r="135" spans="1:15" s="4" customFormat="1" ht="18" customHeight="1" x14ac:dyDescent="0.25">
      <c r="A135" s="156" t="s">
        <v>24</v>
      </c>
      <c r="B135" s="14" t="s">
        <v>53</v>
      </c>
      <c r="C135" s="157">
        <v>629</v>
      </c>
      <c r="D135" s="158" t="s">
        <v>287</v>
      </c>
      <c r="E135" s="163">
        <v>47498</v>
      </c>
      <c r="F135" s="20"/>
      <c r="G13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5" s="19"/>
      <c r="I13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5" s="20"/>
      <c r="K13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5" s="46"/>
      <c r="N135" s="4">
        <v>0</v>
      </c>
      <c r="O135" s="63">
        <f>IF(AND(N135=1,Tabuľka3[[#This Row],[Dosiahnutý štandardný výstup v čase predloženia ŽoNFP5]]&gt;=0),Tabuľka3[[#This Row],[Dosiahnutý štandardný výstup v čase predloženia ŽoNFP5]],0)</f>
        <v>0</v>
      </c>
    </row>
    <row r="136" spans="1:15" s="4" customFormat="1" ht="18" customHeight="1" x14ac:dyDescent="0.25">
      <c r="A136" s="156" t="s">
        <v>24</v>
      </c>
      <c r="B136" s="14" t="s">
        <v>53</v>
      </c>
      <c r="C136" s="157">
        <v>712</v>
      </c>
      <c r="D136" s="158" t="s">
        <v>263</v>
      </c>
      <c r="E136" s="163">
        <v>47498</v>
      </c>
      <c r="F136" s="20"/>
      <c r="G13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6" s="19"/>
      <c r="I13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6" s="20"/>
      <c r="K13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6" s="46"/>
      <c r="N136" s="4">
        <v>1</v>
      </c>
      <c r="O136" s="63" t="str">
        <f>IF(AND(N136=1,Tabuľka3[[#This Row],[Dosiahnutý štandardný výstup v čase predloženia ŽoNFP5]]&gt;=0),Tabuľka3[[#This Row],[Dosiahnutý štandardný výstup v čase predloženia ŽoNFP5]],0)</f>
        <v/>
      </c>
    </row>
    <row r="137" spans="1:15" s="4" customFormat="1" ht="18" customHeight="1" x14ac:dyDescent="0.25">
      <c r="A137" s="156" t="s">
        <v>24</v>
      </c>
      <c r="B137" s="14" t="s">
        <v>53</v>
      </c>
      <c r="C137" s="157">
        <v>818</v>
      </c>
      <c r="D137" s="158" t="s">
        <v>264</v>
      </c>
      <c r="E137" s="163">
        <v>47498</v>
      </c>
      <c r="F137" s="20"/>
      <c r="G13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7" s="19"/>
      <c r="I13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7" s="20"/>
      <c r="K13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7" s="46"/>
      <c r="N137" s="4">
        <v>1</v>
      </c>
      <c r="O137" s="63" t="str">
        <f>IF(AND(N137=1,Tabuľka3[[#This Row],[Dosiahnutý štandardný výstup v čase predloženia ŽoNFP5]]&gt;=0),Tabuľka3[[#This Row],[Dosiahnutý štandardný výstup v čase predloženia ŽoNFP5]],0)</f>
        <v/>
      </c>
    </row>
    <row r="138" spans="1:15" s="4" customFormat="1" ht="18" customHeight="1" x14ac:dyDescent="0.25">
      <c r="A138" s="156" t="s">
        <v>24</v>
      </c>
      <c r="B138" s="14" t="s">
        <v>53</v>
      </c>
      <c r="C138" s="157">
        <v>703</v>
      </c>
      <c r="D138" s="158" t="s">
        <v>265</v>
      </c>
      <c r="E138" s="163">
        <v>47498</v>
      </c>
      <c r="F138" s="20"/>
      <c r="G13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8" s="19"/>
      <c r="I13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8" s="20"/>
      <c r="K13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8" s="46"/>
      <c r="N138" s="4">
        <v>1</v>
      </c>
      <c r="O138" s="63" t="str">
        <f>IF(AND(N138=1,Tabuľka3[[#This Row],[Dosiahnutý štandardný výstup v čase predloženia ŽoNFP5]]&gt;=0),Tabuľka3[[#This Row],[Dosiahnutý štandardný výstup v čase predloženia ŽoNFP5]],0)</f>
        <v/>
      </c>
    </row>
    <row r="139" spans="1:15" s="4" customFormat="1" ht="18" customHeight="1" x14ac:dyDescent="0.25">
      <c r="A139" s="156" t="s">
        <v>24</v>
      </c>
      <c r="B139" s="14" t="s">
        <v>53</v>
      </c>
      <c r="C139" s="157">
        <v>731</v>
      </c>
      <c r="D139" s="158" t="s">
        <v>269</v>
      </c>
      <c r="E139" s="163">
        <v>47498</v>
      </c>
      <c r="F139" s="20"/>
      <c r="G13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9" s="19"/>
      <c r="I13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9" s="20"/>
      <c r="K13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9" s="46"/>
      <c r="N139" s="4">
        <v>1</v>
      </c>
      <c r="O139" s="63" t="str">
        <f>IF(AND(N139=1,Tabuľka3[[#This Row],[Dosiahnutý štandardný výstup v čase predloženia ŽoNFP5]]&gt;=0),Tabuľka3[[#This Row],[Dosiahnutý štandardný výstup v čase predloženia ŽoNFP5]],0)</f>
        <v/>
      </c>
    </row>
    <row r="140" spans="1:15" s="4" customFormat="1" ht="18" customHeight="1" x14ac:dyDescent="0.25">
      <c r="A140" s="156" t="s">
        <v>24</v>
      </c>
      <c r="B140" s="14" t="s">
        <v>53</v>
      </c>
      <c r="C140" s="157">
        <v>704</v>
      </c>
      <c r="D140" s="158" t="s">
        <v>266</v>
      </c>
      <c r="E140" s="163">
        <v>47498</v>
      </c>
      <c r="F140" s="20"/>
      <c r="G14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0" s="19"/>
      <c r="I14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0" s="20"/>
      <c r="K14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0" s="46"/>
      <c r="N140" s="4">
        <v>1</v>
      </c>
      <c r="O140" s="63" t="str">
        <f>IF(AND(N140=1,Tabuľka3[[#This Row],[Dosiahnutý štandardný výstup v čase predloženia ŽoNFP5]]&gt;=0),Tabuľka3[[#This Row],[Dosiahnutý štandardný výstup v čase predloženia ŽoNFP5]],0)</f>
        <v/>
      </c>
    </row>
    <row r="141" spans="1:15" s="4" customFormat="1" ht="18" customHeight="1" x14ac:dyDescent="0.25">
      <c r="A141" s="156" t="s">
        <v>24</v>
      </c>
      <c r="B141" s="14" t="s">
        <v>53</v>
      </c>
      <c r="C141" s="157">
        <v>732</v>
      </c>
      <c r="D141" s="158" t="s">
        <v>270</v>
      </c>
      <c r="E141" s="163">
        <v>47498</v>
      </c>
      <c r="F141" s="20"/>
      <c r="G14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1" s="19"/>
      <c r="I14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1" s="20"/>
      <c r="K14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1" s="46"/>
      <c r="N141" s="4">
        <v>1</v>
      </c>
      <c r="O141" s="63" t="str">
        <f>IF(AND(N141=1,Tabuľka3[[#This Row],[Dosiahnutý štandardný výstup v čase predloženia ŽoNFP5]]&gt;=0),Tabuľka3[[#This Row],[Dosiahnutý štandardný výstup v čase predloženia ŽoNFP5]],0)</f>
        <v/>
      </c>
    </row>
    <row r="142" spans="1:15" s="4" customFormat="1" ht="18" customHeight="1" x14ac:dyDescent="0.25">
      <c r="A142" s="156" t="s">
        <v>24</v>
      </c>
      <c r="B142" s="14" t="s">
        <v>53</v>
      </c>
      <c r="C142" s="157">
        <v>705</v>
      </c>
      <c r="D142" s="158" t="s">
        <v>267</v>
      </c>
      <c r="E142" s="163">
        <v>47498</v>
      </c>
      <c r="F142" s="20"/>
      <c r="G14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2" s="19"/>
      <c r="I14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2" s="20"/>
      <c r="K14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2" s="46"/>
      <c r="N142" s="4">
        <v>1</v>
      </c>
      <c r="O142" s="63" t="str">
        <f>IF(AND(N142=1,Tabuľka3[[#This Row],[Dosiahnutý štandardný výstup v čase predloženia ŽoNFP5]]&gt;=0),Tabuľka3[[#This Row],[Dosiahnutý štandardný výstup v čase predloženia ŽoNFP5]],0)</f>
        <v/>
      </c>
    </row>
    <row r="143" spans="1:15" s="4" customFormat="1" ht="18" customHeight="1" x14ac:dyDescent="0.25">
      <c r="A143" s="156" t="s">
        <v>24</v>
      </c>
      <c r="B143" s="14" t="s">
        <v>53</v>
      </c>
      <c r="C143" s="157">
        <v>733</v>
      </c>
      <c r="D143" s="158" t="s">
        <v>271</v>
      </c>
      <c r="E143" s="163">
        <v>47498</v>
      </c>
      <c r="F143" s="20"/>
      <c r="G14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3" s="19"/>
      <c r="I14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3" s="20"/>
      <c r="K14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3" s="46"/>
      <c r="N143" s="4">
        <v>1</v>
      </c>
      <c r="O143" s="63" t="str">
        <f>IF(AND(N143=1,Tabuľka3[[#This Row],[Dosiahnutý štandardný výstup v čase predloženia ŽoNFP5]]&gt;=0),Tabuľka3[[#This Row],[Dosiahnutý štandardný výstup v čase predloženia ŽoNFP5]],0)</f>
        <v/>
      </c>
    </row>
    <row r="144" spans="1:15" s="4" customFormat="1" ht="18" customHeight="1" x14ac:dyDescent="0.25">
      <c r="A144" s="156" t="s">
        <v>24</v>
      </c>
      <c r="B144" s="14" t="s">
        <v>53</v>
      </c>
      <c r="C144" s="157">
        <v>706</v>
      </c>
      <c r="D144" s="158" t="s">
        <v>268</v>
      </c>
      <c r="E144" s="163">
        <v>47498</v>
      </c>
      <c r="F144" s="20"/>
      <c r="G14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4" s="19"/>
      <c r="I14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4" s="20"/>
      <c r="K14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4" s="46"/>
      <c r="N144" s="4">
        <v>1</v>
      </c>
      <c r="O144" s="63" t="str">
        <f>IF(AND(N144=1,Tabuľka3[[#This Row],[Dosiahnutý štandardný výstup v čase predloženia ŽoNFP5]]&gt;=0),Tabuľka3[[#This Row],[Dosiahnutý štandardný výstup v čase predloženia ŽoNFP5]],0)</f>
        <v/>
      </c>
    </row>
    <row r="145" spans="1:15" s="4" customFormat="1" ht="18" customHeight="1" x14ac:dyDescent="0.25">
      <c r="A145" s="156" t="s">
        <v>24</v>
      </c>
      <c r="B145" s="14" t="s">
        <v>53</v>
      </c>
      <c r="C145" s="157">
        <v>734</v>
      </c>
      <c r="D145" s="158" t="s">
        <v>272</v>
      </c>
      <c r="E145" s="163">
        <v>47498</v>
      </c>
      <c r="F145" s="20"/>
      <c r="G14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5" s="19"/>
      <c r="I14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5" s="20"/>
      <c r="K14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5" s="46"/>
      <c r="N145" s="4">
        <v>1</v>
      </c>
      <c r="O145" s="63" t="str">
        <f>IF(AND(N145=1,Tabuľka3[[#This Row],[Dosiahnutý štandardný výstup v čase predloženia ŽoNFP5]]&gt;=0),Tabuľka3[[#This Row],[Dosiahnutý štandardný výstup v čase predloženia ŽoNFP5]],0)</f>
        <v/>
      </c>
    </row>
    <row r="146" spans="1:15" s="4" customFormat="1" ht="18" customHeight="1" x14ac:dyDescent="0.25">
      <c r="A146" s="156" t="s">
        <v>24</v>
      </c>
      <c r="B146" s="14" t="s">
        <v>53</v>
      </c>
      <c r="C146" s="157">
        <v>715</v>
      </c>
      <c r="D146" s="158" t="s">
        <v>225</v>
      </c>
      <c r="E146" s="163">
        <v>47498</v>
      </c>
      <c r="F146" s="20"/>
      <c r="G14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6" s="19"/>
      <c r="I14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6" s="20"/>
      <c r="K14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6" s="46"/>
      <c r="N146" s="4">
        <v>1</v>
      </c>
      <c r="O146" s="63" t="str">
        <f>IF(AND(N146=1,Tabuľka3[[#This Row],[Dosiahnutý štandardný výstup v čase predloženia ŽoNFP5]]&gt;=0),Tabuľka3[[#This Row],[Dosiahnutý štandardný výstup v čase predloženia ŽoNFP5]],0)</f>
        <v/>
      </c>
    </row>
    <row r="147" spans="1:15" s="4" customFormat="1" ht="18" customHeight="1" x14ac:dyDescent="0.25">
      <c r="A147" s="156" t="s">
        <v>24</v>
      </c>
      <c r="B147" s="14" t="s">
        <v>53</v>
      </c>
      <c r="C147" s="157">
        <v>808</v>
      </c>
      <c r="D147" s="158" t="s">
        <v>226</v>
      </c>
      <c r="E147" s="163">
        <v>47498</v>
      </c>
      <c r="F147" s="20"/>
      <c r="G14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7" s="19"/>
      <c r="I14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7" s="20"/>
      <c r="K14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7" s="46"/>
      <c r="N147" s="4">
        <v>1</v>
      </c>
      <c r="O147" s="63" t="str">
        <f>IF(AND(N147=1,Tabuľka3[[#This Row],[Dosiahnutý štandardný výstup v čase predloženia ŽoNFP5]]&gt;=0),Tabuľka3[[#This Row],[Dosiahnutý štandardný výstup v čase predloženia ŽoNFP5]],0)</f>
        <v/>
      </c>
    </row>
    <row r="148" spans="1:15" s="4" customFormat="1" ht="18" customHeight="1" x14ac:dyDescent="0.25">
      <c r="A148" s="156" t="s">
        <v>24</v>
      </c>
      <c r="B148" s="14" t="s">
        <v>53</v>
      </c>
      <c r="C148" s="157">
        <v>727</v>
      </c>
      <c r="D148" s="158" t="s">
        <v>273</v>
      </c>
      <c r="E148" s="163">
        <v>47498</v>
      </c>
      <c r="F148" s="20"/>
      <c r="G14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8" s="19"/>
      <c r="I14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8" s="20"/>
      <c r="K14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8" s="46"/>
      <c r="N148" s="4">
        <v>1</v>
      </c>
      <c r="O148" s="63" t="str">
        <f>IF(AND(N148=1,Tabuľka3[[#This Row],[Dosiahnutý štandardný výstup v čase predloženia ŽoNFP5]]&gt;=0),Tabuľka3[[#This Row],[Dosiahnutý štandardný výstup v čase predloženia ŽoNFP5]],0)</f>
        <v/>
      </c>
    </row>
    <row r="149" spans="1:15" s="4" customFormat="1" ht="18" customHeight="1" x14ac:dyDescent="0.25">
      <c r="A149" s="156" t="s">
        <v>24</v>
      </c>
      <c r="B149" s="14" t="s">
        <v>53</v>
      </c>
      <c r="C149" s="157">
        <v>728</v>
      </c>
      <c r="D149" s="158" t="s">
        <v>274</v>
      </c>
      <c r="E149" s="163">
        <v>47498</v>
      </c>
      <c r="F149" s="20"/>
      <c r="G14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9" s="19"/>
      <c r="I14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9" s="20"/>
      <c r="K14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9" s="46"/>
      <c r="N149" s="4">
        <v>1</v>
      </c>
      <c r="O149" s="63" t="str">
        <f>IF(AND(N149=1,Tabuľka3[[#This Row],[Dosiahnutý štandardný výstup v čase predloženia ŽoNFP5]]&gt;=0),Tabuľka3[[#This Row],[Dosiahnutý štandardný výstup v čase predloženia ŽoNFP5]],0)</f>
        <v/>
      </c>
    </row>
    <row r="150" spans="1:15" s="4" customFormat="1" ht="18" customHeight="1" x14ac:dyDescent="0.25">
      <c r="A150" s="156" t="s">
        <v>24</v>
      </c>
      <c r="B150" s="14" t="s">
        <v>53</v>
      </c>
      <c r="C150" s="157">
        <v>815</v>
      </c>
      <c r="D150" s="158" t="s">
        <v>275</v>
      </c>
      <c r="E150" s="163">
        <v>47498</v>
      </c>
      <c r="F150" s="20"/>
      <c r="G15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0" s="19"/>
      <c r="I15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0" s="20"/>
      <c r="K15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0" s="46"/>
      <c r="N150" s="4">
        <v>1</v>
      </c>
      <c r="O150" s="63" t="str">
        <f>IF(AND(N150=1,Tabuľka3[[#This Row],[Dosiahnutý štandardný výstup v čase predloženia ŽoNFP5]]&gt;=0),Tabuľka3[[#This Row],[Dosiahnutý štandardný výstup v čase predloženia ŽoNFP5]],0)</f>
        <v/>
      </c>
    </row>
    <row r="151" spans="1:15" s="4" customFormat="1" ht="18" customHeight="1" x14ac:dyDescent="0.25">
      <c r="A151" s="156" t="s">
        <v>24</v>
      </c>
      <c r="B151" s="14" t="s">
        <v>53</v>
      </c>
      <c r="C151" s="157">
        <v>701</v>
      </c>
      <c r="D151" s="158" t="s">
        <v>276</v>
      </c>
      <c r="E151" s="163">
        <v>47498</v>
      </c>
      <c r="F151" s="20"/>
      <c r="G15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1" s="19"/>
      <c r="I15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1" s="20"/>
      <c r="K15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1" s="46"/>
      <c r="N151" s="4">
        <v>1</v>
      </c>
      <c r="O151" s="63" t="str">
        <f>IF(AND(N151=1,Tabuľka3[[#This Row],[Dosiahnutý štandardný výstup v čase predloženia ŽoNFP5]]&gt;=0),Tabuľka3[[#This Row],[Dosiahnutý štandardný výstup v čase predloženia ŽoNFP5]],0)</f>
        <v/>
      </c>
    </row>
    <row r="152" spans="1:15" s="4" customFormat="1" ht="18" customHeight="1" x14ac:dyDescent="0.25">
      <c r="A152" s="156" t="s">
        <v>24</v>
      </c>
      <c r="B152" s="14" t="s">
        <v>53</v>
      </c>
      <c r="C152" s="157">
        <v>740</v>
      </c>
      <c r="D152" s="158" t="s">
        <v>277</v>
      </c>
      <c r="E152" s="163">
        <v>47498</v>
      </c>
      <c r="F152" s="20"/>
      <c r="G15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2" s="19"/>
      <c r="I15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2" s="20"/>
      <c r="K15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2" s="46"/>
      <c r="N152" s="4">
        <v>1</v>
      </c>
      <c r="O152" s="63" t="str">
        <f>IF(AND(N152=1,Tabuľka3[[#This Row],[Dosiahnutý štandardný výstup v čase predloženia ŽoNFP5]]&gt;=0),Tabuľka3[[#This Row],[Dosiahnutý štandardný výstup v čase predloženia ŽoNFP5]],0)</f>
        <v/>
      </c>
    </row>
    <row r="153" spans="1:15" s="4" customFormat="1" ht="18" customHeight="1" x14ac:dyDescent="0.25">
      <c r="A153" s="156" t="s">
        <v>24</v>
      </c>
      <c r="B153" s="14" t="s">
        <v>53</v>
      </c>
      <c r="C153" s="157">
        <v>741</v>
      </c>
      <c r="D153" s="158" t="s">
        <v>278</v>
      </c>
      <c r="E153" s="163">
        <v>47498</v>
      </c>
      <c r="F153" s="20"/>
      <c r="G15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3" s="19"/>
      <c r="I15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3" s="20"/>
      <c r="K15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3" s="46"/>
      <c r="N153" s="4">
        <v>1</v>
      </c>
      <c r="O153" s="63" t="str">
        <f>IF(AND(N153=1,Tabuľka3[[#This Row],[Dosiahnutý štandardný výstup v čase predloženia ŽoNFP5]]&gt;=0),Tabuľka3[[#This Row],[Dosiahnutý štandardný výstup v čase predloženia ŽoNFP5]],0)</f>
        <v/>
      </c>
    </row>
    <row r="154" spans="1:15" s="4" customFormat="1" ht="18" customHeight="1" x14ac:dyDescent="0.25">
      <c r="A154" s="156" t="s">
        <v>24</v>
      </c>
      <c r="B154" s="14" t="s">
        <v>53</v>
      </c>
      <c r="C154" s="157">
        <v>742</v>
      </c>
      <c r="D154" s="158" t="s">
        <v>279</v>
      </c>
      <c r="E154" s="163">
        <v>47498</v>
      </c>
      <c r="F154" s="20"/>
      <c r="G15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4" s="19"/>
      <c r="I15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4" s="20"/>
      <c r="K15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4" s="46"/>
      <c r="N154" s="4">
        <v>1</v>
      </c>
      <c r="O154" s="63" t="str">
        <f>IF(AND(N154=1,Tabuľka3[[#This Row],[Dosiahnutý štandardný výstup v čase predloženia ŽoNFP5]]&gt;=0),Tabuľka3[[#This Row],[Dosiahnutý štandardný výstup v čase predloženia ŽoNFP5]],0)</f>
        <v/>
      </c>
    </row>
    <row r="155" spans="1:15" s="4" customFormat="1" ht="18" customHeight="1" x14ac:dyDescent="0.25">
      <c r="A155" s="156" t="s">
        <v>24</v>
      </c>
      <c r="B155" s="14" t="s">
        <v>53</v>
      </c>
      <c r="C155" s="157">
        <v>743</v>
      </c>
      <c r="D155" s="158" t="s">
        <v>280</v>
      </c>
      <c r="E155" s="163">
        <v>47498</v>
      </c>
      <c r="F155" s="20"/>
      <c r="G15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5" s="19"/>
      <c r="I15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5" s="20"/>
      <c r="K15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5" s="46"/>
      <c r="N155" s="4">
        <v>1</v>
      </c>
      <c r="O155" s="63" t="str">
        <f>IF(AND(N155=1,Tabuľka3[[#This Row],[Dosiahnutý štandardný výstup v čase predloženia ŽoNFP5]]&gt;=0),Tabuľka3[[#This Row],[Dosiahnutý štandardný výstup v čase predloženia ŽoNFP5]],0)</f>
        <v/>
      </c>
    </row>
    <row r="156" spans="1:15" s="4" customFormat="1" ht="18" customHeight="1" x14ac:dyDescent="0.25">
      <c r="A156" s="156" t="s">
        <v>24</v>
      </c>
      <c r="B156" s="14" t="s">
        <v>53</v>
      </c>
      <c r="C156" s="157">
        <v>809</v>
      </c>
      <c r="D156" s="158" t="s">
        <v>281</v>
      </c>
      <c r="E156" s="163">
        <v>47498</v>
      </c>
      <c r="F156" s="20"/>
      <c r="G15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6" s="19"/>
      <c r="I15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6" s="20"/>
      <c r="K15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6" s="46"/>
      <c r="N156" s="4">
        <v>1</v>
      </c>
      <c r="O156" s="63" t="str">
        <f>IF(AND(N156=1,Tabuľka3[[#This Row],[Dosiahnutý štandardný výstup v čase predloženia ŽoNFP5]]&gt;=0),Tabuľka3[[#This Row],[Dosiahnutý štandardný výstup v čase predloženia ŽoNFP5]],0)</f>
        <v/>
      </c>
    </row>
    <row r="157" spans="1:15" s="4" customFormat="1" ht="18" customHeight="1" x14ac:dyDescent="0.25">
      <c r="A157" s="156" t="s">
        <v>24</v>
      </c>
      <c r="B157" s="14" t="s">
        <v>53</v>
      </c>
      <c r="C157" s="157">
        <v>810</v>
      </c>
      <c r="D157" s="158" t="s">
        <v>282</v>
      </c>
      <c r="E157" s="163">
        <v>47498</v>
      </c>
      <c r="F157" s="20"/>
      <c r="G15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7" s="19"/>
      <c r="I15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7" s="20"/>
      <c r="K15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7" s="46"/>
      <c r="N157" s="4">
        <v>1</v>
      </c>
      <c r="O157" s="63" t="str">
        <f>IF(AND(N157=1,Tabuľka3[[#This Row],[Dosiahnutý štandardný výstup v čase predloženia ŽoNFP5]]&gt;=0),Tabuľka3[[#This Row],[Dosiahnutý štandardný výstup v čase predloženia ŽoNFP5]],0)</f>
        <v/>
      </c>
    </row>
    <row r="158" spans="1:15" s="4" customFormat="1" ht="18" customHeight="1" x14ac:dyDescent="0.25">
      <c r="A158" s="156" t="s">
        <v>24</v>
      </c>
      <c r="B158" s="14" t="s">
        <v>53</v>
      </c>
      <c r="C158" s="157">
        <v>702</v>
      </c>
      <c r="D158" s="158" t="s">
        <v>283</v>
      </c>
      <c r="E158" s="163">
        <v>47498</v>
      </c>
      <c r="F158" s="20"/>
      <c r="G15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8" s="19"/>
      <c r="I15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8" s="20"/>
      <c r="K15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8" s="46"/>
      <c r="N158" s="4">
        <v>1</v>
      </c>
      <c r="O158" s="63" t="str">
        <f>IF(AND(N158=1,Tabuľka3[[#This Row],[Dosiahnutý štandardný výstup v čase predloženia ŽoNFP5]]&gt;=0),Tabuľka3[[#This Row],[Dosiahnutý štandardný výstup v čase predloženia ŽoNFP5]],0)</f>
        <v/>
      </c>
    </row>
    <row r="159" spans="1:15" s="4" customFormat="1" ht="18" customHeight="1" x14ac:dyDescent="0.25">
      <c r="A159" s="156" t="s">
        <v>24</v>
      </c>
      <c r="B159" s="14" t="s">
        <v>53</v>
      </c>
      <c r="C159" s="157">
        <v>817</v>
      </c>
      <c r="D159" s="158" t="s">
        <v>284</v>
      </c>
      <c r="E159" s="163">
        <v>47498</v>
      </c>
      <c r="F159" s="20"/>
      <c r="G15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9" s="19"/>
      <c r="I15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9" s="20"/>
      <c r="K15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9" s="46"/>
      <c r="N159" s="4">
        <v>1</v>
      </c>
      <c r="O159" s="63" t="str">
        <f>IF(AND(N159=1,Tabuľka3[[#This Row],[Dosiahnutý štandardný výstup v čase predloženia ŽoNFP5]]&gt;=0),Tabuľka3[[#This Row],[Dosiahnutý štandardný výstup v čase predloženia ŽoNFP5]],0)</f>
        <v/>
      </c>
    </row>
    <row r="160" spans="1:15" s="4" customFormat="1" ht="18" customHeight="1" x14ac:dyDescent="0.25">
      <c r="A160" s="156" t="s">
        <v>24</v>
      </c>
      <c r="B160" s="14" t="s">
        <v>53</v>
      </c>
      <c r="C160" s="157">
        <v>820</v>
      </c>
      <c r="D160" s="158" t="s">
        <v>285</v>
      </c>
      <c r="E160" s="163">
        <v>47498</v>
      </c>
      <c r="F160" s="20"/>
      <c r="G16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0" s="19"/>
      <c r="I16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0" s="20"/>
      <c r="K16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0" s="46"/>
      <c r="N160" s="4">
        <v>1</v>
      </c>
      <c r="O160" s="63" t="str">
        <f>IF(AND(N160=1,Tabuľka3[[#This Row],[Dosiahnutý štandardný výstup v čase predloženia ŽoNFP5]]&gt;=0),Tabuľka3[[#This Row],[Dosiahnutý štandardný výstup v čase predloženia ŽoNFP5]],0)</f>
        <v/>
      </c>
    </row>
    <row r="161" spans="1:15" s="4" customFormat="1" ht="18" customHeight="1" x14ac:dyDescent="0.25">
      <c r="A161" s="156" t="s">
        <v>24</v>
      </c>
      <c r="B161" s="14" t="s">
        <v>53</v>
      </c>
      <c r="C161" s="157">
        <v>805</v>
      </c>
      <c r="D161" s="158" t="s">
        <v>286</v>
      </c>
      <c r="E161" s="163">
        <v>47498</v>
      </c>
      <c r="F161" s="20"/>
      <c r="G16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1" s="19"/>
      <c r="I16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1" s="20"/>
      <c r="K16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1" s="46"/>
      <c r="N161" s="4">
        <v>1</v>
      </c>
      <c r="O161" s="63" t="str">
        <f>IF(AND(N161=1,Tabuľka3[[#This Row],[Dosiahnutý štandardný výstup v čase predloženia ŽoNFP5]]&gt;=0),Tabuľka3[[#This Row],[Dosiahnutý štandardný výstup v čase predloženia ŽoNFP5]],0)</f>
        <v/>
      </c>
    </row>
    <row r="162" spans="1:15" s="4" customFormat="1" ht="18" customHeight="1" x14ac:dyDescent="0.25">
      <c r="A162" s="156" t="s">
        <v>24</v>
      </c>
      <c r="B162" s="14" t="s">
        <v>53</v>
      </c>
      <c r="C162" s="157">
        <v>614</v>
      </c>
      <c r="D162" s="158" t="s">
        <v>227</v>
      </c>
      <c r="E162" s="163">
        <v>47498</v>
      </c>
      <c r="F162" s="20"/>
      <c r="G16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2" s="19"/>
      <c r="I16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2" s="20"/>
      <c r="K16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2" s="46"/>
      <c r="N162" s="4">
        <v>1</v>
      </c>
      <c r="O162" s="63" t="str">
        <f>IF(AND(N162=1,Tabuľka3[[#This Row],[Dosiahnutý štandardný výstup v čase predloženia ŽoNFP5]]&gt;=0),Tabuľka3[[#This Row],[Dosiahnutý štandardný výstup v čase predloženia ŽoNFP5]],0)</f>
        <v/>
      </c>
    </row>
    <row r="163" spans="1:15" s="4" customFormat="1" ht="18" customHeight="1" x14ac:dyDescent="0.25">
      <c r="A163" s="156" t="s">
        <v>24</v>
      </c>
      <c r="B163" s="14" t="s">
        <v>53</v>
      </c>
      <c r="C163" s="157">
        <v>714</v>
      </c>
      <c r="D163" s="158" t="s">
        <v>228</v>
      </c>
      <c r="E163" s="163">
        <v>47498</v>
      </c>
      <c r="F163" s="20"/>
      <c r="G16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3" s="19"/>
      <c r="I16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3" s="20"/>
      <c r="K16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3" s="46"/>
      <c r="N163" s="4">
        <v>1</v>
      </c>
      <c r="O163" s="63" t="str">
        <f>IF(AND(N163=1,Tabuľka3[[#This Row],[Dosiahnutý štandardný výstup v čase predloženia ŽoNFP5]]&gt;=0),Tabuľka3[[#This Row],[Dosiahnutý štandardný výstup v čase predloženia ŽoNFP5]],0)</f>
        <v/>
      </c>
    </row>
    <row r="164" spans="1:15" s="4" customFormat="1" ht="18" customHeight="1" x14ac:dyDescent="0.25">
      <c r="A164" s="156" t="s">
        <v>24</v>
      </c>
      <c r="B164" s="14" t="s">
        <v>53</v>
      </c>
      <c r="C164" s="157">
        <v>708</v>
      </c>
      <c r="D164" s="158" t="s">
        <v>229</v>
      </c>
      <c r="E164" s="163">
        <v>47498</v>
      </c>
      <c r="F164" s="20"/>
      <c r="G16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4" s="19"/>
      <c r="I16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4" s="20"/>
      <c r="K16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4" s="46"/>
      <c r="N164" s="4">
        <v>1</v>
      </c>
      <c r="O164" s="63" t="str">
        <f>IF(AND(N164=1,Tabuľka3[[#This Row],[Dosiahnutý štandardný výstup v čase predloženia ŽoNFP5]]&gt;=0),Tabuľka3[[#This Row],[Dosiahnutý štandardný výstup v čase predloženia ŽoNFP5]],0)</f>
        <v/>
      </c>
    </row>
    <row r="165" spans="1:15" s="4" customFormat="1" ht="18" customHeight="1" x14ac:dyDescent="0.25">
      <c r="A165" s="156" t="s">
        <v>24</v>
      </c>
      <c r="B165" s="14" t="s">
        <v>53</v>
      </c>
      <c r="C165" s="157">
        <v>610</v>
      </c>
      <c r="D165" s="158" t="s">
        <v>230</v>
      </c>
      <c r="E165" s="163">
        <v>47498</v>
      </c>
      <c r="F165" s="20"/>
      <c r="G16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5" s="19"/>
      <c r="I16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5" s="20"/>
      <c r="K16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5" s="46"/>
      <c r="N165" s="4">
        <v>1</v>
      </c>
      <c r="O165" s="63" t="str">
        <f>IF(AND(N165=1,Tabuľka3[[#This Row],[Dosiahnutý štandardný výstup v čase predloženia ŽoNFP5]]&gt;=0),Tabuľka3[[#This Row],[Dosiahnutý štandardný výstup v čase predloženia ŽoNFP5]],0)</f>
        <v/>
      </c>
    </row>
    <row r="166" spans="1:15" s="4" customFormat="1" ht="18" customHeight="1" x14ac:dyDescent="0.25">
      <c r="A166" s="156" t="s">
        <v>24</v>
      </c>
      <c r="B166" s="14" t="s">
        <v>53</v>
      </c>
      <c r="C166" s="157">
        <v>611</v>
      </c>
      <c r="D166" s="158" t="s">
        <v>231</v>
      </c>
      <c r="E166" s="163">
        <v>47498</v>
      </c>
      <c r="F166" s="20"/>
      <c r="G16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6" s="19"/>
      <c r="I16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6" s="20"/>
      <c r="K16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6" s="46"/>
      <c r="N166" s="4">
        <v>1</v>
      </c>
      <c r="O166" s="63" t="str">
        <f>IF(AND(N166=1,Tabuľka3[[#This Row],[Dosiahnutý štandardný výstup v čase predloženia ŽoNFP5]]&gt;=0),Tabuľka3[[#This Row],[Dosiahnutý štandardný výstup v čase predloženia ŽoNFP5]],0)</f>
        <v/>
      </c>
    </row>
    <row r="167" spans="1:15" s="4" customFormat="1" ht="18" customHeight="1" x14ac:dyDescent="0.25">
      <c r="A167" s="156" t="s">
        <v>24</v>
      </c>
      <c r="B167" s="14" t="s">
        <v>53</v>
      </c>
      <c r="C167" s="157">
        <v>730</v>
      </c>
      <c r="D167" s="158" t="s">
        <v>232</v>
      </c>
      <c r="E167" s="163">
        <v>47498</v>
      </c>
      <c r="F167" s="20"/>
      <c r="G16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7" s="19"/>
      <c r="I16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7" s="20"/>
      <c r="K16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7" s="46"/>
      <c r="N167" s="4">
        <v>1</v>
      </c>
      <c r="O167" s="63" t="str">
        <f>IF(AND(N167=1,Tabuľka3[[#This Row],[Dosiahnutý štandardný výstup v čase predloženia ŽoNFP5]]&gt;=0),Tabuľka3[[#This Row],[Dosiahnutý štandardný výstup v čase predloženia ŽoNFP5]],0)</f>
        <v/>
      </c>
    </row>
    <row r="168" spans="1:15" s="4" customFormat="1" ht="18" customHeight="1" x14ac:dyDescent="0.25">
      <c r="A168" s="156" t="s">
        <v>24</v>
      </c>
      <c r="B168" s="14" t="s">
        <v>53</v>
      </c>
      <c r="C168" s="157">
        <v>709</v>
      </c>
      <c r="D168" s="158" t="s">
        <v>233</v>
      </c>
      <c r="E168" s="163">
        <v>47498</v>
      </c>
      <c r="F168" s="20"/>
      <c r="G16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8" s="19"/>
      <c r="I16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8" s="20"/>
      <c r="K16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8" s="46"/>
      <c r="N168" s="4">
        <v>1</v>
      </c>
      <c r="O168" s="63" t="str">
        <f>IF(AND(N168=1,Tabuľka3[[#This Row],[Dosiahnutý štandardný výstup v čase predloženia ŽoNFP5]]&gt;=0),Tabuľka3[[#This Row],[Dosiahnutý štandardný výstup v čase predloženia ŽoNFP5]],0)</f>
        <v/>
      </c>
    </row>
    <row r="169" spans="1:15" s="4" customFormat="1" ht="18" customHeight="1" x14ac:dyDescent="0.25">
      <c r="A169" s="156" t="s">
        <v>24</v>
      </c>
      <c r="B169" s="14" t="s">
        <v>53</v>
      </c>
      <c r="C169" s="157">
        <v>811</v>
      </c>
      <c r="D169" s="158" t="s">
        <v>234</v>
      </c>
      <c r="E169" s="163">
        <v>47498</v>
      </c>
      <c r="F169" s="20"/>
      <c r="G16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9" s="19"/>
      <c r="I16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9" s="20"/>
      <c r="K16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9" s="46"/>
      <c r="N169" s="4">
        <v>1</v>
      </c>
      <c r="O169" s="63" t="str">
        <f>IF(AND(N169=1,Tabuľka3[[#This Row],[Dosiahnutý štandardný výstup v čase predloženia ŽoNFP5]]&gt;=0),Tabuľka3[[#This Row],[Dosiahnutý štandardný výstup v čase predloženia ŽoNFP5]],0)</f>
        <v/>
      </c>
    </row>
    <row r="170" spans="1:15" s="4" customFormat="1" ht="18" customHeight="1" x14ac:dyDescent="0.25">
      <c r="A170" s="156" t="s">
        <v>24</v>
      </c>
      <c r="B170" s="14" t="s">
        <v>53</v>
      </c>
      <c r="C170" s="157">
        <v>826</v>
      </c>
      <c r="D170" s="158" t="s">
        <v>235</v>
      </c>
      <c r="E170" s="163">
        <v>47498</v>
      </c>
      <c r="F170" s="20"/>
      <c r="G17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0" s="19"/>
      <c r="I17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0" s="20"/>
      <c r="K17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0" s="46"/>
      <c r="N170" s="4">
        <v>1</v>
      </c>
      <c r="O170" s="63" t="str">
        <f>IF(AND(N170=1,Tabuľka3[[#This Row],[Dosiahnutý štandardný výstup v čase predloženia ŽoNFP5]]&gt;=0),Tabuľka3[[#This Row],[Dosiahnutý štandardný výstup v čase predloženia ŽoNFP5]],0)</f>
        <v/>
      </c>
    </row>
    <row r="171" spans="1:15" s="4" customFormat="1" ht="18" customHeight="1" x14ac:dyDescent="0.25">
      <c r="A171" s="156" t="s">
        <v>24</v>
      </c>
      <c r="B171" s="14" t="s">
        <v>53</v>
      </c>
      <c r="C171" s="157">
        <v>713</v>
      </c>
      <c r="D171" s="158" t="s">
        <v>236</v>
      </c>
      <c r="E171" s="163">
        <v>47498</v>
      </c>
      <c r="F171" s="20"/>
      <c r="G17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1" s="19"/>
      <c r="I17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1" s="20"/>
      <c r="K17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1" s="46"/>
      <c r="N171" s="4">
        <v>1</v>
      </c>
      <c r="O171" s="63" t="str">
        <f>IF(AND(N171=1,Tabuľka3[[#This Row],[Dosiahnutý štandardný výstup v čase predloženia ŽoNFP5]]&gt;=0),Tabuľka3[[#This Row],[Dosiahnutý štandardný výstup v čase predloženia ŽoNFP5]],0)</f>
        <v/>
      </c>
    </row>
    <row r="172" spans="1:15" s="4" customFormat="1" ht="18" customHeight="1" x14ac:dyDescent="0.25">
      <c r="A172" s="156" t="s">
        <v>24</v>
      </c>
      <c r="B172" s="14" t="s">
        <v>53</v>
      </c>
      <c r="C172" s="157">
        <v>726</v>
      </c>
      <c r="D172" s="158" t="s">
        <v>237</v>
      </c>
      <c r="E172" s="163">
        <v>47498</v>
      </c>
      <c r="F172" s="20"/>
      <c r="G17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2" s="19"/>
      <c r="I17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2" s="20"/>
      <c r="K17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2" s="46"/>
      <c r="N172" s="4">
        <v>1</v>
      </c>
      <c r="O172" s="63" t="str">
        <f>IF(AND(N172=1,Tabuľka3[[#This Row],[Dosiahnutý štandardný výstup v čase predloženia ŽoNFP5]]&gt;=0),Tabuľka3[[#This Row],[Dosiahnutý štandardný výstup v čase predloženia ŽoNFP5]],0)</f>
        <v/>
      </c>
    </row>
    <row r="173" spans="1:15" s="4" customFormat="1" ht="18" customHeight="1" x14ac:dyDescent="0.25">
      <c r="A173" s="156" t="s">
        <v>24</v>
      </c>
      <c r="B173" s="14" t="s">
        <v>53</v>
      </c>
      <c r="C173" s="157">
        <v>739</v>
      </c>
      <c r="D173" s="158" t="s">
        <v>239</v>
      </c>
      <c r="E173" s="163">
        <v>47498</v>
      </c>
      <c r="F173" s="20"/>
      <c r="G17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3" s="19"/>
      <c r="I17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3" s="20"/>
      <c r="K17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3" s="46"/>
      <c r="N173" s="4">
        <v>1</v>
      </c>
      <c r="O173" s="63" t="str">
        <f>IF(AND(N173=1,Tabuľka3[[#This Row],[Dosiahnutý štandardný výstup v čase predloženia ŽoNFP5]]&gt;=0),Tabuľka3[[#This Row],[Dosiahnutý štandardný výstup v čase predloženia ŽoNFP5]],0)</f>
        <v/>
      </c>
    </row>
    <row r="174" spans="1:15" s="4" customFormat="1" ht="18" customHeight="1" x14ac:dyDescent="0.25">
      <c r="A174" s="156" t="s">
        <v>24</v>
      </c>
      <c r="B174" s="14" t="s">
        <v>53</v>
      </c>
      <c r="C174" s="157">
        <v>744</v>
      </c>
      <c r="D174" s="158" t="s">
        <v>240</v>
      </c>
      <c r="E174" s="163">
        <v>47498</v>
      </c>
      <c r="F174" s="20"/>
      <c r="G17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4" s="19"/>
      <c r="I17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4" s="20"/>
      <c r="K17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4" s="46"/>
      <c r="N174" s="4">
        <v>1</v>
      </c>
      <c r="O174" s="63" t="str">
        <f>IF(AND(N174=1,Tabuľka3[[#This Row],[Dosiahnutý štandardný výstup v čase predloženia ŽoNFP5]]&gt;=0),Tabuľka3[[#This Row],[Dosiahnutý štandardný výstup v čase predloženia ŽoNFP5]],0)</f>
        <v/>
      </c>
    </row>
    <row r="175" spans="1:15" s="4" customFormat="1" ht="18" customHeight="1" x14ac:dyDescent="0.25">
      <c r="A175" s="156" t="s">
        <v>24</v>
      </c>
      <c r="B175" s="14" t="s">
        <v>53</v>
      </c>
      <c r="C175" s="157">
        <v>745</v>
      </c>
      <c r="D175" s="158" t="s">
        <v>241</v>
      </c>
      <c r="E175" s="163">
        <v>47498</v>
      </c>
      <c r="F175" s="20"/>
      <c r="G17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5" s="19"/>
      <c r="I17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5" s="20"/>
      <c r="K17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5" s="46"/>
      <c r="N175" s="4">
        <v>1</v>
      </c>
      <c r="O175" s="63" t="str">
        <f>IF(AND(N175=1,Tabuľka3[[#This Row],[Dosiahnutý štandardný výstup v čase predloženia ŽoNFP5]]&gt;=0),Tabuľka3[[#This Row],[Dosiahnutý štandardný výstup v čase predloženia ŽoNFP5]],0)</f>
        <v/>
      </c>
    </row>
    <row r="176" spans="1:15" s="4" customFormat="1" ht="18" customHeight="1" x14ac:dyDescent="0.25">
      <c r="A176" s="156" t="s">
        <v>24</v>
      </c>
      <c r="B176" s="14" t="s">
        <v>53</v>
      </c>
      <c r="C176" s="157">
        <v>737</v>
      </c>
      <c r="D176" s="158" t="s">
        <v>242</v>
      </c>
      <c r="E176" s="163">
        <v>47498</v>
      </c>
      <c r="F176" s="20"/>
      <c r="G17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6" s="19"/>
      <c r="I17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6" s="20"/>
      <c r="K17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6" s="46"/>
      <c r="N176" s="4">
        <v>1</v>
      </c>
      <c r="O176" s="63" t="str">
        <f>IF(AND(N176=1,Tabuľka3[[#This Row],[Dosiahnutý štandardný výstup v čase predloženia ŽoNFP5]]&gt;=0),Tabuľka3[[#This Row],[Dosiahnutý štandardný výstup v čase predloženia ŽoNFP5]],0)</f>
        <v/>
      </c>
    </row>
    <row r="177" spans="1:15" s="4" customFormat="1" ht="18" customHeight="1" x14ac:dyDescent="0.25">
      <c r="A177" s="156" t="s">
        <v>24</v>
      </c>
      <c r="B177" s="14" t="s">
        <v>53</v>
      </c>
      <c r="C177" s="157">
        <v>738</v>
      </c>
      <c r="D177" s="158" t="s">
        <v>243</v>
      </c>
      <c r="E177" s="163">
        <v>47498</v>
      </c>
      <c r="F177" s="20"/>
      <c r="G17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7" s="19"/>
      <c r="I17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7" s="20"/>
      <c r="K17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7" s="46"/>
      <c r="N177" s="4">
        <v>1</v>
      </c>
      <c r="O177" s="63" t="str">
        <f>IF(AND(N177=1,Tabuľka3[[#This Row],[Dosiahnutý štandardný výstup v čase predloženia ŽoNFP5]]&gt;=0),Tabuľka3[[#This Row],[Dosiahnutý štandardný výstup v čase predloženia ŽoNFP5]],0)</f>
        <v/>
      </c>
    </row>
    <row r="178" spans="1:15" s="4" customFormat="1" ht="18" customHeight="1" x14ac:dyDescent="0.25">
      <c r="A178" s="156" t="s">
        <v>24</v>
      </c>
      <c r="B178" s="14" t="s">
        <v>53</v>
      </c>
      <c r="C178" s="157">
        <v>718</v>
      </c>
      <c r="D178" s="158" t="s">
        <v>244</v>
      </c>
      <c r="E178" s="163">
        <v>47498</v>
      </c>
      <c r="F178" s="20"/>
      <c r="G17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8" s="19"/>
      <c r="I17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8" s="20"/>
      <c r="K17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8" s="46"/>
      <c r="N178" s="4">
        <v>1</v>
      </c>
      <c r="O178" s="63" t="str">
        <f>IF(AND(N178=1,Tabuľka3[[#This Row],[Dosiahnutý štandardný výstup v čase predloženia ŽoNFP5]]&gt;=0),Tabuľka3[[#This Row],[Dosiahnutý štandardný výstup v čase predloženia ŽoNFP5]],0)</f>
        <v/>
      </c>
    </row>
    <row r="179" spans="1:15" s="4" customFormat="1" ht="18" customHeight="1" x14ac:dyDescent="0.25">
      <c r="A179" s="156" t="s">
        <v>24</v>
      </c>
      <c r="B179" s="14" t="s">
        <v>53</v>
      </c>
      <c r="C179" s="157">
        <v>719</v>
      </c>
      <c r="D179" s="158" t="s">
        <v>245</v>
      </c>
      <c r="E179" s="163">
        <v>47498</v>
      </c>
      <c r="F179" s="20"/>
      <c r="G17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9" s="19"/>
      <c r="I17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9" s="20"/>
      <c r="K17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9" s="46"/>
      <c r="N179" s="4">
        <v>0</v>
      </c>
      <c r="O179" s="63">
        <f>IF(AND(N179=1,Tabuľka3[[#This Row],[Dosiahnutý štandardný výstup v čase predloženia ŽoNFP5]]&gt;=0),Tabuľka3[[#This Row],[Dosiahnutý štandardný výstup v čase predloženia ŽoNFP5]],0)</f>
        <v>0</v>
      </c>
    </row>
    <row r="180" spans="1:15" s="4" customFormat="1" ht="18" customHeight="1" x14ac:dyDescent="0.25">
      <c r="A180" s="156" t="s">
        <v>24</v>
      </c>
      <c r="B180" s="14" t="s">
        <v>53</v>
      </c>
      <c r="C180" s="157">
        <v>676</v>
      </c>
      <c r="D180" s="158" t="s">
        <v>371</v>
      </c>
      <c r="E180" s="163">
        <v>47498</v>
      </c>
      <c r="F180" s="20"/>
      <c r="G18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0" s="19"/>
      <c r="I18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0" s="20"/>
      <c r="K18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0" s="46"/>
      <c r="N180" s="4">
        <v>0</v>
      </c>
      <c r="O180" s="63">
        <f>IF(AND(N180=1,Tabuľka3[[#This Row],[Dosiahnutý štandardný výstup v čase predloženia ŽoNFP5]]&gt;=0),Tabuľka3[[#This Row],[Dosiahnutý štandardný výstup v čase predloženia ŽoNFP5]],0)</f>
        <v>0</v>
      </c>
    </row>
    <row r="181" spans="1:15" s="4" customFormat="1" ht="18" customHeight="1" x14ac:dyDescent="0.25">
      <c r="A181" s="156" t="s">
        <v>372</v>
      </c>
      <c r="B181" s="14" t="s">
        <v>53</v>
      </c>
      <c r="C181" s="157">
        <v>628</v>
      </c>
      <c r="D181" s="158" t="s">
        <v>373</v>
      </c>
      <c r="E181" s="163">
        <v>412800</v>
      </c>
      <c r="F181" s="20"/>
      <c r="G18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1" s="19"/>
      <c r="I18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1" s="20"/>
      <c r="K18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1" s="46"/>
      <c r="N181" s="4">
        <v>0</v>
      </c>
      <c r="O181" s="63">
        <f>IF(AND(N181=1,Tabuľka3[[#This Row],[Dosiahnutý štandardný výstup v čase predloženia ŽoNFP5]]&gt;=0),Tabuľka3[[#This Row],[Dosiahnutý štandardný výstup v čase predloženia ŽoNFP5]],0)</f>
        <v>0</v>
      </c>
    </row>
    <row r="182" spans="1:15" s="4" customFormat="1" ht="18" customHeight="1" x14ac:dyDescent="0.25">
      <c r="A182" s="156" t="s">
        <v>25</v>
      </c>
      <c r="B182" s="14" t="s">
        <v>53</v>
      </c>
      <c r="C182" s="157">
        <v>630</v>
      </c>
      <c r="D182" s="158" t="s">
        <v>374</v>
      </c>
      <c r="E182" s="163">
        <v>761400</v>
      </c>
      <c r="F182" s="20"/>
      <c r="G18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2" s="19"/>
      <c r="I18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2" s="20"/>
      <c r="K18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2" s="46"/>
      <c r="N182" s="4">
        <v>0</v>
      </c>
      <c r="O182" s="63">
        <f>IF(AND(N182=1,Tabuľka3[[#This Row],[Dosiahnutý štandardný výstup v čase predloženia ŽoNFP5]]&gt;=0),Tabuľka3[[#This Row],[Dosiahnutý štandardný výstup v čase predloženia ŽoNFP5]],0)</f>
        <v>0</v>
      </c>
    </row>
    <row r="183" spans="1:15" s="4" customFormat="1" ht="18" customHeight="1" x14ac:dyDescent="0.25">
      <c r="A183" s="156" t="s">
        <v>375</v>
      </c>
      <c r="B183" s="14" t="s">
        <v>53</v>
      </c>
      <c r="C183" s="157">
        <v>660</v>
      </c>
      <c r="D183" s="158" t="s">
        <v>376</v>
      </c>
      <c r="E183" s="163">
        <v>115</v>
      </c>
      <c r="F183" s="20"/>
      <c r="G18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3" s="19"/>
      <c r="I18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3" s="20"/>
      <c r="K18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3" s="46"/>
      <c r="N183" s="4">
        <v>0</v>
      </c>
      <c r="O183" s="63">
        <f>IF(AND(N183=1,Tabuľka3[[#This Row],[Dosiahnutý štandardný výstup v čase predloženia ŽoNFP5]]&gt;=0),Tabuľka3[[#This Row],[Dosiahnutý štandardný výstup v čase predloženia ŽoNFP5]],0)</f>
        <v>0</v>
      </c>
    </row>
    <row r="184" spans="1:15" s="4" customFormat="1" ht="18" customHeight="1" x14ac:dyDescent="0.25">
      <c r="A184" s="156" t="s">
        <v>375</v>
      </c>
      <c r="B184" s="14" t="s">
        <v>53</v>
      </c>
      <c r="C184" s="157">
        <v>661</v>
      </c>
      <c r="D184" s="158" t="s">
        <v>377</v>
      </c>
      <c r="E184" s="163">
        <v>115</v>
      </c>
      <c r="F184" s="20"/>
      <c r="G18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4" s="19"/>
      <c r="I18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4" s="20"/>
      <c r="K18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4" s="46"/>
      <c r="N184" s="4">
        <v>0</v>
      </c>
      <c r="O184" s="63">
        <f>IF(AND(N184=1,Tabuľka3[[#This Row],[Dosiahnutý štandardný výstup v čase predloženia ŽoNFP5]]&gt;=0),Tabuľka3[[#This Row],[Dosiahnutý štandardný výstup v čase predloženia ŽoNFP5]],0)</f>
        <v>0</v>
      </c>
    </row>
    <row r="185" spans="1:15" s="4" customFormat="1" ht="18" customHeight="1" x14ac:dyDescent="0.25">
      <c r="A185" s="156" t="s">
        <v>375</v>
      </c>
      <c r="B185" s="14" t="s">
        <v>53</v>
      </c>
      <c r="C185" s="157">
        <v>662</v>
      </c>
      <c r="D185" s="158" t="s">
        <v>378</v>
      </c>
      <c r="E185" s="163">
        <v>115</v>
      </c>
      <c r="F185" s="20"/>
      <c r="G18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5" s="19"/>
      <c r="I18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5" s="20"/>
      <c r="K18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5" s="46"/>
      <c r="N185" s="4">
        <v>0</v>
      </c>
      <c r="O185" s="63">
        <f>IF(AND(N185=1,Tabuľka3[[#This Row],[Dosiahnutý štandardný výstup v čase predloženia ŽoNFP5]]&gt;=0),Tabuľka3[[#This Row],[Dosiahnutý štandardný výstup v čase predloženia ŽoNFP5]],0)</f>
        <v>0</v>
      </c>
    </row>
    <row r="186" spans="1:15" s="4" customFormat="1" ht="18" customHeight="1" x14ac:dyDescent="0.25">
      <c r="A186" s="156" t="s">
        <v>375</v>
      </c>
      <c r="B186" s="14" t="s">
        <v>53</v>
      </c>
      <c r="C186" s="157">
        <v>663</v>
      </c>
      <c r="D186" s="158" t="s">
        <v>379</v>
      </c>
      <c r="E186" s="163">
        <v>115</v>
      </c>
      <c r="F186" s="20"/>
      <c r="G18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6" s="19"/>
      <c r="I18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6" s="20"/>
      <c r="K18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6" s="46"/>
      <c r="N186" s="4">
        <v>0</v>
      </c>
      <c r="O186" s="63">
        <f>IF(AND(N186=1,Tabuľka3[[#This Row],[Dosiahnutý štandardný výstup v čase predloženia ŽoNFP5]]&gt;=0),Tabuľka3[[#This Row],[Dosiahnutý štandardný výstup v čase predloženia ŽoNFP5]],0)</f>
        <v>0</v>
      </c>
    </row>
    <row r="187" spans="1:15" s="4" customFormat="1" ht="18" customHeight="1" x14ac:dyDescent="0.25">
      <c r="A187" s="156" t="s">
        <v>375</v>
      </c>
      <c r="B187" s="14" t="s">
        <v>53</v>
      </c>
      <c r="C187" s="157">
        <v>773</v>
      </c>
      <c r="D187" s="158" t="s">
        <v>380</v>
      </c>
      <c r="E187" s="163">
        <v>115</v>
      </c>
      <c r="F187" s="20"/>
      <c r="G18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7" s="19"/>
      <c r="I18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7" s="20"/>
      <c r="K18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7" s="46"/>
      <c r="N187" s="4">
        <v>0</v>
      </c>
      <c r="O187" s="63">
        <f>IF(AND(N187=1,Tabuľka3[[#This Row],[Dosiahnutý štandardný výstup v čase predloženia ŽoNFP5]]&gt;=0),Tabuľka3[[#This Row],[Dosiahnutý štandardný výstup v čase predloženia ŽoNFP5]],0)</f>
        <v>0</v>
      </c>
    </row>
    <row r="188" spans="1:15" s="4" customFormat="1" ht="18" customHeight="1" x14ac:dyDescent="0.25">
      <c r="A188" s="156" t="s">
        <v>375</v>
      </c>
      <c r="B188" s="14" t="s">
        <v>53</v>
      </c>
      <c r="C188" s="157">
        <v>613</v>
      </c>
      <c r="D188" s="158" t="s">
        <v>381</v>
      </c>
      <c r="E188" s="163">
        <v>115</v>
      </c>
      <c r="F188" s="20"/>
      <c r="G18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8" s="19"/>
      <c r="I18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8" s="20"/>
      <c r="K18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8" s="46"/>
      <c r="N188" s="4">
        <v>0</v>
      </c>
      <c r="O188" s="63">
        <f>IF(AND(N188=1,Tabuľka3[[#This Row],[Dosiahnutý štandardný výstup v čase predloženia ŽoNFP5]]&gt;=0),Tabuľka3[[#This Row],[Dosiahnutý štandardný výstup v čase predloženia ŽoNFP5]],0)</f>
        <v>0</v>
      </c>
    </row>
    <row r="189" spans="1:15" s="4" customFormat="1" ht="18" customHeight="1" x14ac:dyDescent="0.25">
      <c r="A189" s="156" t="s">
        <v>375</v>
      </c>
      <c r="B189" s="14" t="s">
        <v>53</v>
      </c>
      <c r="C189" s="157">
        <v>602</v>
      </c>
      <c r="D189" s="158" t="s">
        <v>382</v>
      </c>
      <c r="E189" s="163">
        <v>115</v>
      </c>
      <c r="F189" s="20"/>
      <c r="G18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9" s="19"/>
      <c r="I18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9" s="20"/>
      <c r="K18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9" s="46"/>
      <c r="N189" s="4">
        <v>0</v>
      </c>
      <c r="O189" s="63">
        <f>IF(AND(N189=1,Tabuľka3[[#This Row],[Dosiahnutý štandardný výstup v čase predloženia ŽoNFP5]]&gt;=0),Tabuľka3[[#This Row],[Dosiahnutý štandardný výstup v čase predloženia ŽoNFP5]],0)</f>
        <v>0</v>
      </c>
    </row>
    <row r="190" spans="1:15" s="4" customFormat="1" ht="18" customHeight="1" x14ac:dyDescent="0.25">
      <c r="A190" s="156" t="s">
        <v>375</v>
      </c>
      <c r="B190" s="14" t="s">
        <v>53</v>
      </c>
      <c r="C190" s="157">
        <v>669</v>
      </c>
      <c r="D190" s="158" t="s">
        <v>383</v>
      </c>
      <c r="E190" s="163">
        <v>115</v>
      </c>
      <c r="F190" s="20"/>
      <c r="G19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0" s="19"/>
      <c r="I19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0" s="20"/>
      <c r="K19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0" s="46"/>
      <c r="N190" s="4">
        <v>0</v>
      </c>
      <c r="O190" s="63">
        <f>IF(AND(N190=1,Tabuľka3[[#This Row],[Dosiahnutý štandardný výstup v čase predloženia ŽoNFP5]]&gt;=0),Tabuľka3[[#This Row],[Dosiahnutý štandardný výstup v čase predloženia ŽoNFP5]],0)</f>
        <v>0</v>
      </c>
    </row>
    <row r="191" spans="1:15" s="4" customFormat="1" ht="18" customHeight="1" x14ac:dyDescent="0.25">
      <c r="A191" s="156" t="s">
        <v>375</v>
      </c>
      <c r="B191" s="14" t="s">
        <v>53</v>
      </c>
      <c r="C191" s="157">
        <v>656</v>
      </c>
      <c r="D191" s="158" t="s">
        <v>384</v>
      </c>
      <c r="E191" s="163">
        <v>115</v>
      </c>
      <c r="F191" s="20"/>
      <c r="G19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1" s="19"/>
      <c r="I19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1" s="20"/>
      <c r="K19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1" s="46"/>
      <c r="N191" s="4">
        <v>0</v>
      </c>
      <c r="O191" s="63">
        <f>IF(AND(N191=1,Tabuľka3[[#This Row],[Dosiahnutý štandardný výstup v čase predloženia ŽoNFP5]]&gt;=0),Tabuľka3[[#This Row],[Dosiahnutý štandardný výstup v čase predloženia ŽoNFP5]],0)</f>
        <v>0</v>
      </c>
    </row>
    <row r="192" spans="1:15" s="4" customFormat="1" ht="18" customHeight="1" x14ac:dyDescent="0.25">
      <c r="A192" s="156" t="s">
        <v>375</v>
      </c>
      <c r="B192" s="14" t="s">
        <v>53</v>
      </c>
      <c r="C192" s="157">
        <v>666</v>
      </c>
      <c r="D192" s="158" t="s">
        <v>385</v>
      </c>
      <c r="E192" s="163">
        <v>115</v>
      </c>
      <c r="F192" s="20"/>
      <c r="G19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2" s="19"/>
      <c r="I19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2" s="20"/>
      <c r="K19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2" s="46"/>
      <c r="N192" s="4">
        <v>0</v>
      </c>
      <c r="O192" s="63">
        <f>IF(AND(N192=1,Tabuľka3[[#This Row],[Dosiahnutý štandardný výstup v čase predloženia ŽoNFP5]]&gt;=0),Tabuľka3[[#This Row],[Dosiahnutý štandardný výstup v čase predloženia ŽoNFP5]],0)</f>
        <v>0</v>
      </c>
    </row>
    <row r="193" spans="1:15" s="4" customFormat="1" ht="18" customHeight="1" x14ac:dyDescent="0.25">
      <c r="A193" s="156" t="s">
        <v>375</v>
      </c>
      <c r="B193" s="14" t="s">
        <v>53</v>
      </c>
      <c r="C193" s="157">
        <v>657</v>
      </c>
      <c r="D193" s="158" t="s">
        <v>386</v>
      </c>
      <c r="E193" s="163">
        <v>115</v>
      </c>
      <c r="F193" s="20"/>
      <c r="G19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3" s="19"/>
      <c r="I19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3" s="20"/>
      <c r="K19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3" s="46"/>
      <c r="N193" s="4">
        <v>0</v>
      </c>
      <c r="O193" s="63">
        <f>IF(AND(N193=1,Tabuľka3[[#This Row],[Dosiahnutý štandardný výstup v čase predloženia ŽoNFP5]]&gt;=0),Tabuľka3[[#This Row],[Dosiahnutý štandardný výstup v čase predloženia ŽoNFP5]],0)</f>
        <v>0</v>
      </c>
    </row>
    <row r="194" spans="1:15" s="4" customFormat="1" ht="18" customHeight="1" x14ac:dyDescent="0.25">
      <c r="A194" s="156" t="s">
        <v>26</v>
      </c>
      <c r="B194" s="14" t="s">
        <v>53</v>
      </c>
      <c r="C194" s="157">
        <v>115</v>
      </c>
      <c r="D194" s="158" t="s">
        <v>388</v>
      </c>
      <c r="E194" s="163">
        <v>412</v>
      </c>
      <c r="F194" s="20"/>
      <c r="G19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4" s="19"/>
      <c r="I19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4" s="20"/>
      <c r="K19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4" s="46"/>
      <c r="N194" s="4">
        <v>0</v>
      </c>
      <c r="O194" s="63">
        <f>IF(AND(N194=1,Tabuľka3[[#This Row],[Dosiahnutý štandardný výstup v čase predloženia ŽoNFP5]]&gt;=0),Tabuľka3[[#This Row],[Dosiahnutý štandardný výstup v čase predloženia ŽoNFP5]],0)</f>
        <v>0</v>
      </c>
    </row>
    <row r="195" spans="1:15" s="4" customFormat="1" ht="18" customHeight="1" x14ac:dyDescent="0.25">
      <c r="A195" s="156" t="s">
        <v>26</v>
      </c>
      <c r="B195" s="14" t="s">
        <v>53</v>
      </c>
      <c r="C195" s="157">
        <v>111</v>
      </c>
      <c r="D195" s="158" t="s">
        <v>389</v>
      </c>
      <c r="E195" s="163">
        <v>412</v>
      </c>
      <c r="F195" s="20"/>
      <c r="G19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5" s="19"/>
      <c r="I19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5" s="20"/>
      <c r="K19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5" s="46"/>
      <c r="N195" s="4">
        <v>0</v>
      </c>
      <c r="O195" s="63">
        <f>IF(AND(N195=1,Tabuľka3[[#This Row],[Dosiahnutý štandardný výstup v čase predloženia ŽoNFP5]]&gt;=0),Tabuľka3[[#This Row],[Dosiahnutý štandardný výstup v čase predloženia ŽoNFP5]],0)</f>
        <v>0</v>
      </c>
    </row>
    <row r="196" spans="1:15" s="4" customFormat="1" ht="18" customHeight="1" x14ac:dyDescent="0.25">
      <c r="A196" s="156" t="s">
        <v>27</v>
      </c>
      <c r="B196" s="14" t="s">
        <v>53</v>
      </c>
      <c r="C196" s="157">
        <v>823</v>
      </c>
      <c r="D196" s="158" t="s">
        <v>217</v>
      </c>
      <c r="E196" s="163">
        <v>207</v>
      </c>
      <c r="F196" s="20"/>
      <c r="G19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6" s="19"/>
      <c r="I19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6" s="20"/>
      <c r="K19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6" s="46"/>
      <c r="N196" s="4">
        <v>1</v>
      </c>
      <c r="O196" s="63" t="str">
        <f>IF(AND(N196=1,Tabuľka3[[#This Row],[Dosiahnutý štandardný výstup v čase predloženia ŽoNFP5]]&gt;=0),Tabuľka3[[#This Row],[Dosiahnutý štandardný výstup v čase predloženia ŽoNFP5]],0)</f>
        <v/>
      </c>
    </row>
    <row r="197" spans="1:15" s="4" customFormat="1" ht="18" customHeight="1" x14ac:dyDescent="0.25">
      <c r="A197" s="156" t="s">
        <v>27</v>
      </c>
      <c r="B197" s="14" t="s">
        <v>53</v>
      </c>
      <c r="C197" s="157">
        <v>825</v>
      </c>
      <c r="D197" s="158" t="s">
        <v>219</v>
      </c>
      <c r="E197" s="163">
        <v>207</v>
      </c>
      <c r="F197" s="20"/>
      <c r="G19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7" s="19"/>
      <c r="I19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7" s="20"/>
      <c r="K19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7" s="46"/>
      <c r="N197" s="4">
        <v>1</v>
      </c>
      <c r="O197" s="63" t="str">
        <f>IF(AND(N197=1,Tabuľka3[[#This Row],[Dosiahnutý štandardný výstup v čase predloženia ŽoNFP5]]&gt;=0),Tabuľka3[[#This Row],[Dosiahnutý štandardný výstup v čase predloženia ŽoNFP5]],0)</f>
        <v/>
      </c>
    </row>
    <row r="198" spans="1:15" s="4" customFormat="1" ht="18" customHeight="1" x14ac:dyDescent="0.25">
      <c r="A198" s="156" t="s">
        <v>27</v>
      </c>
      <c r="B198" s="14" t="s">
        <v>53</v>
      </c>
      <c r="C198" s="157">
        <v>304</v>
      </c>
      <c r="D198" s="161" t="s">
        <v>336</v>
      </c>
      <c r="E198" s="163">
        <v>207</v>
      </c>
      <c r="F198" s="20"/>
      <c r="G19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8" s="19"/>
      <c r="I19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8" s="20"/>
      <c r="K19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8" s="46"/>
      <c r="N198" s="4">
        <v>1</v>
      </c>
      <c r="O198" s="63" t="str">
        <f>IF(AND(N198=1,Tabuľka3[[#This Row],[Dosiahnutý štandardný výstup v čase predloženia ŽoNFP5]]&gt;=0),Tabuľka3[[#This Row],[Dosiahnutý štandardný výstup v čase predloženia ŽoNFP5]],0)</f>
        <v/>
      </c>
    </row>
    <row r="199" spans="1:15" s="4" customFormat="1" ht="18" customHeight="1" x14ac:dyDescent="0.25">
      <c r="A199" s="156" t="s">
        <v>27</v>
      </c>
      <c r="B199" s="14" t="s">
        <v>53</v>
      </c>
      <c r="C199" s="157">
        <v>608</v>
      </c>
      <c r="D199" s="158" t="s">
        <v>332</v>
      </c>
      <c r="E199" s="163">
        <v>207</v>
      </c>
      <c r="F199" s="20"/>
      <c r="G19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9" s="19"/>
      <c r="I19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9" s="20"/>
      <c r="K19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9" s="46"/>
      <c r="N199" s="4">
        <v>1</v>
      </c>
      <c r="O199" s="63" t="str">
        <f>IF(AND(N199=1,Tabuľka3[[#This Row],[Dosiahnutý štandardný výstup v čase predloženia ŽoNFP5]]&gt;=0),Tabuľka3[[#This Row],[Dosiahnutý štandardný výstup v čase predloženia ŽoNFP5]],0)</f>
        <v/>
      </c>
    </row>
    <row r="200" spans="1:15" s="4" customFormat="1" ht="18" customHeight="1" x14ac:dyDescent="0.25">
      <c r="A200" s="156" t="s">
        <v>27</v>
      </c>
      <c r="B200" s="14" t="s">
        <v>53</v>
      </c>
      <c r="C200" s="157">
        <v>735</v>
      </c>
      <c r="D200" s="158" t="s">
        <v>333</v>
      </c>
      <c r="E200" s="163">
        <v>207</v>
      </c>
      <c r="F200" s="20"/>
      <c r="G20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0" s="19"/>
      <c r="I20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0" s="20"/>
      <c r="K20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0" s="46"/>
      <c r="N200" s="4">
        <v>0</v>
      </c>
      <c r="O200" s="63">
        <f>IF(AND(N200=1,Tabuľka3[[#This Row],[Dosiahnutý štandardný výstup v čase predloženia ŽoNFP5]]&gt;=0),Tabuľka3[[#This Row],[Dosiahnutý štandardný výstup v čase predloženia ŽoNFP5]],0)</f>
        <v>0</v>
      </c>
    </row>
    <row r="201" spans="1:15" s="4" customFormat="1" ht="18" customHeight="1" x14ac:dyDescent="0.25">
      <c r="A201" s="156" t="s">
        <v>27</v>
      </c>
      <c r="B201" s="14" t="s">
        <v>53</v>
      </c>
      <c r="C201" s="157">
        <v>311</v>
      </c>
      <c r="D201" s="158" t="s">
        <v>337</v>
      </c>
      <c r="E201" s="163">
        <v>207</v>
      </c>
      <c r="F201" s="20"/>
      <c r="G20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1" s="19"/>
      <c r="I20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1" s="20"/>
      <c r="K20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1" s="46"/>
      <c r="N201" s="4">
        <v>1</v>
      </c>
      <c r="O201" s="63" t="str">
        <f>IF(AND(N201=1,Tabuľka3[[#This Row],[Dosiahnutý štandardný výstup v čase predloženia ŽoNFP5]]&gt;=0),Tabuľka3[[#This Row],[Dosiahnutý štandardný výstup v čase predloženia ŽoNFP5]],0)</f>
        <v/>
      </c>
    </row>
    <row r="202" spans="1:15" s="4" customFormat="1" ht="18" customHeight="1" x14ac:dyDescent="0.25">
      <c r="A202" s="156" t="s">
        <v>27</v>
      </c>
      <c r="B202" s="14" t="s">
        <v>53</v>
      </c>
      <c r="C202" s="157">
        <v>312</v>
      </c>
      <c r="D202" s="158" t="s">
        <v>338</v>
      </c>
      <c r="E202" s="163">
        <v>207</v>
      </c>
      <c r="F202" s="20"/>
      <c r="G20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2" s="19"/>
      <c r="I20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2" s="20"/>
      <c r="K20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2" s="46"/>
      <c r="N202" s="4">
        <v>1</v>
      </c>
      <c r="O202" s="63" t="str">
        <f>IF(AND(N202=1,Tabuľka3[[#This Row],[Dosiahnutý štandardný výstup v čase predloženia ŽoNFP5]]&gt;=0),Tabuľka3[[#This Row],[Dosiahnutý štandardný výstup v čase predloženia ŽoNFP5]],0)</f>
        <v/>
      </c>
    </row>
    <row r="203" spans="1:15" s="4" customFormat="1" ht="18" customHeight="1" x14ac:dyDescent="0.25">
      <c r="A203" s="156" t="s">
        <v>27</v>
      </c>
      <c r="B203" s="14" t="s">
        <v>53</v>
      </c>
      <c r="C203" s="157">
        <v>313</v>
      </c>
      <c r="D203" s="158" t="s">
        <v>339</v>
      </c>
      <c r="E203" s="163">
        <v>207</v>
      </c>
      <c r="F203" s="20"/>
      <c r="G20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3" s="19"/>
      <c r="I20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3" s="20"/>
      <c r="K20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3" s="46"/>
      <c r="N203" s="4">
        <v>1</v>
      </c>
      <c r="O203" s="63" t="str">
        <f>IF(AND(N203=1,Tabuľka3[[#This Row],[Dosiahnutý štandardný výstup v čase predloženia ŽoNFP5]]&gt;=0),Tabuľka3[[#This Row],[Dosiahnutý štandardný výstup v čase predloženia ŽoNFP5]],0)</f>
        <v/>
      </c>
    </row>
    <row r="204" spans="1:15" s="4" customFormat="1" ht="18" customHeight="1" x14ac:dyDescent="0.25">
      <c r="A204" s="156" t="s">
        <v>27</v>
      </c>
      <c r="B204" s="14" t="s">
        <v>53</v>
      </c>
      <c r="C204" s="157">
        <v>314</v>
      </c>
      <c r="D204" s="158" t="s">
        <v>340</v>
      </c>
      <c r="E204" s="163">
        <v>207</v>
      </c>
      <c r="F204" s="20"/>
      <c r="G20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4" s="19"/>
      <c r="I20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4" s="20"/>
      <c r="K20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4" s="46"/>
      <c r="N204" s="4">
        <v>0</v>
      </c>
      <c r="O204" s="63">
        <f>IF(AND(N204=1,Tabuľka3[[#This Row],[Dosiahnutý štandardný výstup v čase predloženia ŽoNFP5]]&gt;=0),Tabuľka3[[#This Row],[Dosiahnutý štandardný výstup v čase predloženia ŽoNFP5]],0)</f>
        <v>0</v>
      </c>
    </row>
    <row r="205" spans="1:15" s="4" customFormat="1" ht="18" customHeight="1" x14ac:dyDescent="0.25">
      <c r="A205" s="156" t="s">
        <v>27</v>
      </c>
      <c r="B205" s="14" t="s">
        <v>53</v>
      </c>
      <c r="C205" s="157">
        <v>309</v>
      </c>
      <c r="D205" s="158" t="s">
        <v>341</v>
      </c>
      <c r="E205" s="163">
        <v>207</v>
      </c>
      <c r="F205" s="20"/>
      <c r="G20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5" s="19"/>
      <c r="I20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5" s="20"/>
      <c r="K20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5" s="46"/>
      <c r="N205" s="4">
        <v>1</v>
      </c>
      <c r="O205" s="63" t="str">
        <f>IF(AND(N205=1,Tabuľka3[[#This Row],[Dosiahnutý štandardný výstup v čase predloženia ŽoNFP5]]&gt;=0),Tabuľka3[[#This Row],[Dosiahnutý štandardný výstup v čase predloženia ŽoNFP5]],0)</f>
        <v/>
      </c>
    </row>
    <row r="206" spans="1:15" s="4" customFormat="1" ht="18" customHeight="1" x14ac:dyDescent="0.25">
      <c r="A206" s="156" t="s">
        <v>27</v>
      </c>
      <c r="B206" s="14" t="s">
        <v>53</v>
      </c>
      <c r="C206" s="157">
        <v>310</v>
      </c>
      <c r="D206" s="158" t="s">
        <v>342</v>
      </c>
      <c r="E206" s="163">
        <v>207</v>
      </c>
      <c r="F206" s="20"/>
      <c r="G20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6" s="19"/>
      <c r="I20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6" s="20"/>
      <c r="K20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6" s="46"/>
      <c r="N206" s="4">
        <v>1</v>
      </c>
      <c r="O206" s="63" t="str">
        <f>IF(AND(N206=1,Tabuľka3[[#This Row],[Dosiahnutý štandardný výstup v čase predloženia ŽoNFP5]]&gt;=0),Tabuľka3[[#This Row],[Dosiahnutý štandardný výstup v čase predloženia ŽoNFP5]],0)</f>
        <v/>
      </c>
    </row>
    <row r="207" spans="1:15" s="4" customFormat="1" ht="18" customHeight="1" x14ac:dyDescent="0.25">
      <c r="A207" s="156" t="s">
        <v>27</v>
      </c>
      <c r="B207" s="14" t="s">
        <v>53</v>
      </c>
      <c r="C207" s="157">
        <v>307</v>
      </c>
      <c r="D207" s="158" t="s">
        <v>343</v>
      </c>
      <c r="E207" s="163">
        <v>207</v>
      </c>
      <c r="F207" s="20"/>
      <c r="G20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7" s="19"/>
      <c r="I20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7" s="20"/>
      <c r="K20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7" s="46"/>
      <c r="N207" s="4">
        <v>1</v>
      </c>
      <c r="O207" s="63" t="str">
        <f>IF(AND(N207=1,Tabuľka3[[#This Row],[Dosiahnutý štandardný výstup v čase predloženia ŽoNFP5]]&gt;=0),Tabuľka3[[#This Row],[Dosiahnutý štandardný výstup v čase predloženia ŽoNFP5]],0)</f>
        <v/>
      </c>
    </row>
    <row r="208" spans="1:15" s="4" customFormat="1" ht="18" customHeight="1" x14ac:dyDescent="0.25">
      <c r="A208" s="156" t="s">
        <v>27</v>
      </c>
      <c r="B208" s="14" t="s">
        <v>53</v>
      </c>
      <c r="C208" s="157">
        <v>659</v>
      </c>
      <c r="D208" s="158" t="s">
        <v>390</v>
      </c>
      <c r="E208" s="163">
        <v>207</v>
      </c>
      <c r="F208" s="20"/>
      <c r="G20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8" s="19"/>
      <c r="I20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8" s="20"/>
      <c r="K20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8" s="46"/>
      <c r="N208" s="4">
        <v>0</v>
      </c>
      <c r="O208" s="63">
        <f>IF(AND(N208=1,Tabuľka3[[#This Row],[Dosiahnutý štandardný výstup v čase predloženia ŽoNFP5]]&gt;=0),Tabuľka3[[#This Row],[Dosiahnutý štandardný výstup v čase predloženia ŽoNFP5]],0)</f>
        <v>0</v>
      </c>
    </row>
    <row r="209" spans="1:15" s="4" customFormat="1" ht="18" customHeight="1" x14ac:dyDescent="0.25">
      <c r="A209" s="156" t="s">
        <v>28</v>
      </c>
      <c r="B209" s="14" t="s">
        <v>53</v>
      </c>
      <c r="C209" s="157">
        <v>822</v>
      </c>
      <c r="D209" s="158" t="s">
        <v>391</v>
      </c>
      <c r="E209" s="163">
        <v>192</v>
      </c>
      <c r="F209" s="20"/>
      <c r="G20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9" s="19"/>
      <c r="I20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9" s="20"/>
      <c r="K20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9" s="46"/>
      <c r="N209" s="4">
        <v>0</v>
      </c>
      <c r="O209" s="63">
        <f>IF(AND(N209=1,Tabuľka3[[#This Row],[Dosiahnutý štandardný výstup v čase predloženia ŽoNFP5]]&gt;=0),Tabuľka3[[#This Row],[Dosiahnutý štandardný výstup v čase predloženia ŽoNFP5]],0)</f>
        <v>0</v>
      </c>
    </row>
    <row r="210" spans="1:15" s="4" customFormat="1" ht="18" customHeight="1" x14ac:dyDescent="0.25">
      <c r="A210" s="156" t="s">
        <v>28</v>
      </c>
      <c r="B210" s="14" t="s">
        <v>53</v>
      </c>
      <c r="C210" s="157">
        <v>717</v>
      </c>
      <c r="D210" s="158" t="s">
        <v>238</v>
      </c>
      <c r="E210" s="163">
        <v>192</v>
      </c>
      <c r="F210" s="20"/>
      <c r="G21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0" s="19"/>
      <c r="I21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0" s="20"/>
      <c r="K21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0" s="46"/>
      <c r="N210" s="4">
        <v>0</v>
      </c>
      <c r="O210" s="63">
        <f>IF(AND(N210=1,Tabuľka3[[#This Row],[Dosiahnutý štandardný výstup v čase predloženia ŽoNFP5]]&gt;=0),Tabuľka3[[#This Row],[Dosiahnutý štandardný výstup v čase predloženia ŽoNFP5]],0)</f>
        <v>0</v>
      </c>
    </row>
    <row r="211" spans="1:15" s="4" customFormat="1" ht="18" customHeight="1" x14ac:dyDescent="0.25">
      <c r="A211" s="156" t="s">
        <v>392</v>
      </c>
      <c r="B211" s="14" t="s">
        <v>53</v>
      </c>
      <c r="C211" s="157">
        <v>617</v>
      </c>
      <c r="D211" s="158" t="s">
        <v>393</v>
      </c>
      <c r="E211" s="163">
        <v>445</v>
      </c>
      <c r="F211" s="20"/>
      <c r="G21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1" s="19"/>
      <c r="I21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1" s="20"/>
      <c r="K21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1" s="46"/>
      <c r="N211" s="4">
        <v>0</v>
      </c>
      <c r="O211" s="63">
        <f>IF(AND(N211=1,Tabuľka3[[#This Row],[Dosiahnutý štandardný výstup v čase predloženia ŽoNFP5]]&gt;=0),Tabuľka3[[#This Row],[Dosiahnutý štandardný výstup v čase predloženia ŽoNFP5]],0)</f>
        <v>0</v>
      </c>
    </row>
    <row r="212" spans="1:15" s="4" customFormat="1" ht="18" customHeight="1" x14ac:dyDescent="0.25">
      <c r="A212" s="156" t="s">
        <v>394</v>
      </c>
      <c r="B212" s="14" t="s">
        <v>53</v>
      </c>
      <c r="C212" s="157">
        <v>905</v>
      </c>
      <c r="D212" s="158" t="s">
        <v>395</v>
      </c>
      <c r="E212" s="163">
        <v>0</v>
      </c>
      <c r="F212" s="20"/>
      <c r="G21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2" s="19"/>
      <c r="I21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2" s="20"/>
      <c r="K21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2" s="46"/>
      <c r="N212" s="4">
        <v>0</v>
      </c>
      <c r="O212" s="63">
        <f>IF(AND(N212=1,Tabuľka3[[#This Row],[Dosiahnutý štandardný výstup v čase predloženia ŽoNFP5]]&gt;=0),Tabuľka3[[#This Row],[Dosiahnutý štandardný výstup v čase predloženia ŽoNFP5]],0)</f>
        <v>0</v>
      </c>
    </row>
    <row r="213" spans="1:15" s="4" customFormat="1" ht="18" customHeight="1" x14ac:dyDescent="0.25">
      <c r="A213" s="156" t="s">
        <v>29</v>
      </c>
      <c r="B213" s="14" t="s">
        <v>53</v>
      </c>
      <c r="C213" s="157">
        <v>654</v>
      </c>
      <c r="D213" s="158" t="s">
        <v>396</v>
      </c>
      <c r="E213" s="163">
        <v>74</v>
      </c>
      <c r="F213" s="20"/>
      <c r="G21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3" s="19"/>
      <c r="I21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3" s="20"/>
      <c r="K21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3" s="46"/>
      <c r="N213" s="4">
        <v>0</v>
      </c>
      <c r="O213" s="63">
        <f>IF(AND(N213=1,Tabuľka3[[#This Row],[Dosiahnutý štandardný výstup v čase predloženia ŽoNFP5]]&gt;=0),Tabuľka3[[#This Row],[Dosiahnutý štandardný výstup v čase predloženia ŽoNFP5]],0)</f>
        <v>0</v>
      </c>
    </row>
    <row r="214" spans="1:15" s="4" customFormat="1" ht="18" customHeight="1" x14ac:dyDescent="0.25">
      <c r="A214" s="156" t="s">
        <v>29</v>
      </c>
      <c r="B214" s="14" t="s">
        <v>53</v>
      </c>
      <c r="C214" s="157">
        <v>881</v>
      </c>
      <c r="D214" s="158" t="s">
        <v>397</v>
      </c>
      <c r="E214" s="163">
        <v>74</v>
      </c>
      <c r="F214" s="20"/>
      <c r="G21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4" s="19"/>
      <c r="I21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4" s="20"/>
      <c r="K21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4" s="46"/>
      <c r="N214" s="4">
        <v>0</v>
      </c>
      <c r="O214" s="63">
        <f>IF(AND(N214=1,Tabuľka3[[#This Row],[Dosiahnutý štandardný výstup v čase predloženia ŽoNFP5]]&gt;=0),Tabuľka3[[#This Row],[Dosiahnutý štandardný výstup v čase predloženia ŽoNFP5]],0)</f>
        <v>0</v>
      </c>
    </row>
    <row r="215" spans="1:15" s="4" customFormat="1" ht="18" customHeight="1" x14ac:dyDescent="0.25">
      <c r="A215" s="156" t="s">
        <v>29</v>
      </c>
      <c r="B215" s="14" t="s">
        <v>53</v>
      </c>
      <c r="C215" s="157">
        <v>882</v>
      </c>
      <c r="D215" s="158" t="s">
        <v>398</v>
      </c>
      <c r="E215" s="163">
        <v>74</v>
      </c>
      <c r="F215" s="20"/>
      <c r="G21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5" s="19"/>
      <c r="I21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5" s="20"/>
      <c r="K21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5" s="46"/>
      <c r="N215" s="4">
        <v>0</v>
      </c>
      <c r="O215" s="63">
        <f>IF(AND(N215=1,Tabuľka3[[#This Row],[Dosiahnutý štandardný výstup v čase predloženia ŽoNFP5]]&gt;=0),Tabuľka3[[#This Row],[Dosiahnutý štandardný výstup v čase predloženia ŽoNFP5]],0)</f>
        <v>0</v>
      </c>
    </row>
    <row r="216" spans="1:15" s="4" customFormat="1" ht="18" customHeight="1" x14ac:dyDescent="0.25">
      <c r="A216" s="156" t="s">
        <v>29</v>
      </c>
      <c r="B216" s="14" t="s">
        <v>53</v>
      </c>
      <c r="C216" s="157">
        <v>883</v>
      </c>
      <c r="D216" s="158" t="s">
        <v>399</v>
      </c>
      <c r="E216" s="163">
        <v>74</v>
      </c>
      <c r="F216" s="20"/>
      <c r="G21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6" s="19"/>
      <c r="I21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6" s="20"/>
      <c r="K21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6" s="46"/>
      <c r="N216" s="4">
        <v>0</v>
      </c>
      <c r="O216" s="63">
        <f>IF(AND(N216=1,Tabuľka3[[#This Row],[Dosiahnutý štandardný výstup v čase predloženia ŽoNFP5]]&gt;=0),Tabuľka3[[#This Row],[Dosiahnutý štandardný výstup v čase predloženia ŽoNFP5]],0)</f>
        <v>0</v>
      </c>
    </row>
    <row r="217" spans="1:15" s="4" customFormat="1" ht="18" customHeight="1" x14ac:dyDescent="0.25">
      <c r="A217" s="156" t="s">
        <v>29</v>
      </c>
      <c r="B217" s="14" t="s">
        <v>53</v>
      </c>
      <c r="C217" s="157">
        <v>884</v>
      </c>
      <c r="D217" s="158" t="s">
        <v>400</v>
      </c>
      <c r="E217" s="163">
        <v>74</v>
      </c>
      <c r="F217" s="20"/>
      <c r="G21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7" s="19"/>
      <c r="I21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7" s="20"/>
      <c r="K21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7" s="46"/>
      <c r="N217" s="4">
        <v>0</v>
      </c>
      <c r="O217" s="63">
        <f>IF(AND(N217=1,Tabuľka3[[#This Row],[Dosiahnutý štandardný výstup v čase predloženia ŽoNFP5]]&gt;=0),Tabuľka3[[#This Row],[Dosiahnutý štandardný výstup v čase predloženia ŽoNFP5]],0)</f>
        <v>0</v>
      </c>
    </row>
    <row r="218" spans="1:15" s="4" customFormat="1" ht="18" customHeight="1" x14ac:dyDescent="0.25">
      <c r="A218" s="156" t="s">
        <v>29</v>
      </c>
      <c r="B218" s="14" t="s">
        <v>53</v>
      </c>
      <c r="C218" s="157">
        <v>885</v>
      </c>
      <c r="D218" s="158" t="s">
        <v>401</v>
      </c>
      <c r="E218" s="163">
        <v>74</v>
      </c>
      <c r="F218" s="20"/>
      <c r="G21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8" s="19"/>
      <c r="I21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8" s="20"/>
      <c r="K21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8" s="46"/>
      <c r="N218" s="4">
        <v>0</v>
      </c>
      <c r="O218" s="63">
        <f>IF(AND(N218=1,Tabuľka3[[#This Row],[Dosiahnutý štandardný výstup v čase predloženia ŽoNFP5]]&gt;=0),Tabuľka3[[#This Row],[Dosiahnutý štandardný výstup v čase predloženia ŽoNFP5]],0)</f>
        <v>0</v>
      </c>
    </row>
    <row r="219" spans="1:15" s="4" customFormat="1" ht="18" customHeight="1" x14ac:dyDescent="0.25">
      <c r="A219" s="156" t="s">
        <v>29</v>
      </c>
      <c r="B219" s="14" t="s">
        <v>53</v>
      </c>
      <c r="C219" s="157">
        <v>886</v>
      </c>
      <c r="D219" s="158" t="s">
        <v>402</v>
      </c>
      <c r="E219" s="163">
        <v>74</v>
      </c>
      <c r="F219" s="20"/>
      <c r="G21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9" s="19"/>
      <c r="I21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9" s="20"/>
      <c r="K21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9" s="46"/>
      <c r="N219" s="4">
        <v>0</v>
      </c>
      <c r="O219" s="63">
        <f>IF(AND(N219=1,Tabuľka3[[#This Row],[Dosiahnutý štandardný výstup v čase predloženia ŽoNFP5]]&gt;=0),Tabuľka3[[#This Row],[Dosiahnutý štandardný výstup v čase predloženia ŽoNFP5]],0)</f>
        <v>0</v>
      </c>
    </row>
    <row r="220" spans="1:15" s="4" customFormat="1" ht="18" customHeight="1" x14ac:dyDescent="0.25">
      <c r="A220" s="156" t="s">
        <v>29</v>
      </c>
      <c r="B220" s="14" t="s">
        <v>53</v>
      </c>
      <c r="C220" s="157">
        <v>887</v>
      </c>
      <c r="D220" s="158" t="s">
        <v>403</v>
      </c>
      <c r="E220" s="163">
        <v>74</v>
      </c>
      <c r="F220" s="20"/>
      <c r="G22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0" s="19"/>
      <c r="I22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0" s="20"/>
      <c r="K22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0" s="46"/>
      <c r="N220" s="4">
        <v>0</v>
      </c>
      <c r="O220" s="63">
        <f>IF(AND(N220=1,Tabuľka3[[#This Row],[Dosiahnutý štandardný výstup v čase predloženia ŽoNFP5]]&gt;=0),Tabuľka3[[#This Row],[Dosiahnutý štandardný výstup v čase predloženia ŽoNFP5]],0)</f>
        <v>0</v>
      </c>
    </row>
    <row r="221" spans="1:15" s="4" customFormat="1" ht="18" customHeight="1" x14ac:dyDescent="0.25">
      <c r="A221" s="162" t="s">
        <v>62</v>
      </c>
      <c r="B221" s="14" t="s">
        <v>53</v>
      </c>
      <c r="C221" s="157">
        <v>750</v>
      </c>
      <c r="D221" s="158" t="s">
        <v>289</v>
      </c>
      <c r="E221" s="163">
        <v>969</v>
      </c>
      <c r="F221" s="20"/>
      <c r="G22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1" s="19"/>
      <c r="I22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1" s="20"/>
      <c r="K22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1" s="46"/>
      <c r="N221" s="4">
        <v>1</v>
      </c>
      <c r="O221" s="63" t="str">
        <f>IF(AND(N221=1,Tabuľka3[[#This Row],[Dosiahnutý štandardný výstup v čase predloženia ŽoNFP5]]&gt;=0),Tabuľka3[[#This Row],[Dosiahnutý štandardný výstup v čase predloženia ŽoNFP5]],0)</f>
        <v/>
      </c>
    </row>
    <row r="222" spans="1:15" s="4" customFormat="1" ht="18" customHeight="1" x14ac:dyDescent="0.25">
      <c r="A222" s="162" t="s">
        <v>62</v>
      </c>
      <c r="B222" s="14" t="s">
        <v>53</v>
      </c>
      <c r="C222" s="157">
        <v>751</v>
      </c>
      <c r="D222" s="158" t="s">
        <v>290</v>
      </c>
      <c r="E222" s="163">
        <v>969</v>
      </c>
      <c r="F222" s="20"/>
      <c r="G22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2" s="19"/>
      <c r="I22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2" s="20"/>
      <c r="K22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2" s="46"/>
      <c r="N222" s="4">
        <v>1</v>
      </c>
      <c r="O222" s="63" t="str">
        <f>IF(AND(N222=1,Tabuľka3[[#This Row],[Dosiahnutý štandardný výstup v čase predloženia ŽoNFP5]]&gt;=0),Tabuľka3[[#This Row],[Dosiahnutý štandardný výstup v čase predloženia ŽoNFP5]],0)</f>
        <v/>
      </c>
    </row>
    <row r="223" spans="1:15" s="4" customFormat="1" ht="18" customHeight="1" x14ac:dyDescent="0.25">
      <c r="A223" s="162" t="s">
        <v>62</v>
      </c>
      <c r="B223" s="14" t="s">
        <v>53</v>
      </c>
      <c r="C223" s="157">
        <v>752</v>
      </c>
      <c r="D223" s="158" t="s">
        <v>291</v>
      </c>
      <c r="E223" s="163">
        <v>969</v>
      </c>
      <c r="F223" s="20"/>
      <c r="G22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3" s="19"/>
      <c r="I22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3" s="20"/>
      <c r="K22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3" s="46"/>
      <c r="N223" s="4">
        <v>1</v>
      </c>
      <c r="O223" s="63" t="str">
        <f>IF(AND(N223=1,Tabuľka3[[#This Row],[Dosiahnutý štandardný výstup v čase predloženia ŽoNFP5]]&gt;=0),Tabuľka3[[#This Row],[Dosiahnutý štandardný výstup v čase predloženia ŽoNFP5]],0)</f>
        <v/>
      </c>
    </row>
    <row r="224" spans="1:15" s="4" customFormat="1" ht="18" customHeight="1" x14ac:dyDescent="0.25">
      <c r="A224" s="162" t="s">
        <v>62</v>
      </c>
      <c r="B224" s="14" t="s">
        <v>53</v>
      </c>
      <c r="C224" s="157">
        <v>754</v>
      </c>
      <c r="D224" s="158" t="s">
        <v>292</v>
      </c>
      <c r="E224" s="163">
        <v>969</v>
      </c>
      <c r="F224" s="20"/>
      <c r="G22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4" s="19"/>
      <c r="I22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4" s="20"/>
      <c r="K22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4" s="46"/>
      <c r="N224" s="4">
        <v>1</v>
      </c>
      <c r="O224" s="63" t="str">
        <f>IF(AND(N224=1,Tabuľka3[[#This Row],[Dosiahnutý štandardný výstup v čase predloženia ŽoNFP5]]&gt;=0),Tabuľka3[[#This Row],[Dosiahnutý štandardný výstup v čase predloženia ŽoNFP5]],0)</f>
        <v/>
      </c>
    </row>
    <row r="225" spans="1:15" s="4" customFormat="1" ht="18" customHeight="1" x14ac:dyDescent="0.25">
      <c r="A225" s="162" t="s">
        <v>62</v>
      </c>
      <c r="B225" s="14" t="s">
        <v>53</v>
      </c>
      <c r="C225" s="157">
        <v>755</v>
      </c>
      <c r="D225" s="158" t="s">
        <v>293</v>
      </c>
      <c r="E225" s="163">
        <v>969</v>
      </c>
      <c r="F225" s="20"/>
      <c r="G22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5" s="19"/>
      <c r="I22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5" s="20"/>
      <c r="K22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5" s="46"/>
      <c r="N225" s="4">
        <v>1</v>
      </c>
      <c r="O225" s="63" t="str">
        <f>IF(AND(N225=1,Tabuľka3[[#This Row],[Dosiahnutý štandardný výstup v čase predloženia ŽoNFP5]]&gt;=0),Tabuľka3[[#This Row],[Dosiahnutý štandardný výstup v čase predloženia ŽoNFP5]],0)</f>
        <v/>
      </c>
    </row>
    <row r="226" spans="1:15" s="4" customFormat="1" ht="18" customHeight="1" x14ac:dyDescent="0.25">
      <c r="A226" s="162" t="s">
        <v>62</v>
      </c>
      <c r="B226" s="14" t="s">
        <v>53</v>
      </c>
      <c r="C226" s="157">
        <v>753</v>
      </c>
      <c r="D226" s="158" t="s">
        <v>294</v>
      </c>
      <c r="E226" s="163">
        <v>969</v>
      </c>
      <c r="F226" s="20"/>
      <c r="G22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6" s="19"/>
      <c r="I22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6" s="20"/>
      <c r="K22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6" s="46"/>
      <c r="N226" s="4">
        <v>1</v>
      </c>
      <c r="O226" s="63" t="str">
        <f>IF(AND(N226=1,Tabuľka3[[#This Row],[Dosiahnutý štandardný výstup v čase predloženia ŽoNFP5]]&gt;=0),Tabuľka3[[#This Row],[Dosiahnutý štandardný výstup v čase predloženia ŽoNFP5]],0)</f>
        <v/>
      </c>
    </row>
    <row r="227" spans="1:15" s="4" customFormat="1" ht="18" customHeight="1" x14ac:dyDescent="0.25">
      <c r="A227" s="162" t="s">
        <v>62</v>
      </c>
      <c r="B227" s="14" t="s">
        <v>53</v>
      </c>
      <c r="C227" s="157">
        <v>761</v>
      </c>
      <c r="D227" s="158" t="s">
        <v>309</v>
      </c>
      <c r="E227" s="163">
        <v>969</v>
      </c>
      <c r="F227" s="20"/>
      <c r="G22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7" s="19"/>
      <c r="I22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7" s="20"/>
      <c r="K22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7" s="46"/>
      <c r="N227" s="4">
        <v>1</v>
      </c>
      <c r="O227" s="63" t="str">
        <f>IF(AND(N227=1,Tabuľka3[[#This Row],[Dosiahnutý štandardný výstup v čase predloženia ŽoNFP5]]&gt;=0),Tabuľka3[[#This Row],[Dosiahnutý štandardný výstup v čase predloženia ŽoNFP5]],0)</f>
        <v/>
      </c>
    </row>
    <row r="228" spans="1:15" s="4" customFormat="1" ht="18" customHeight="1" x14ac:dyDescent="0.25">
      <c r="A228" s="162" t="s">
        <v>62</v>
      </c>
      <c r="B228" s="14" t="s">
        <v>53</v>
      </c>
      <c r="C228" s="157">
        <v>756</v>
      </c>
      <c r="D228" s="158" t="s">
        <v>295</v>
      </c>
      <c r="E228" s="163">
        <v>969</v>
      </c>
      <c r="F228" s="20"/>
      <c r="G22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8" s="19"/>
      <c r="I22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8" s="20"/>
      <c r="K22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8" s="46"/>
      <c r="N228" s="4">
        <v>1</v>
      </c>
      <c r="O228" s="63" t="str">
        <f>IF(AND(N228=1,Tabuľka3[[#This Row],[Dosiahnutý štandardný výstup v čase predloženia ŽoNFP5]]&gt;=0),Tabuľka3[[#This Row],[Dosiahnutý štandardný výstup v čase predloženia ŽoNFP5]],0)</f>
        <v/>
      </c>
    </row>
    <row r="229" spans="1:15" s="4" customFormat="1" ht="18" customHeight="1" x14ac:dyDescent="0.25">
      <c r="A229" s="162" t="s">
        <v>62</v>
      </c>
      <c r="B229" s="14" t="s">
        <v>53</v>
      </c>
      <c r="C229" s="157">
        <v>947</v>
      </c>
      <c r="D229" s="158" t="s">
        <v>406</v>
      </c>
      <c r="E229" s="163">
        <v>969</v>
      </c>
      <c r="F229" s="20"/>
      <c r="G22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9" s="19"/>
      <c r="I22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9" s="20"/>
      <c r="K22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9" s="46"/>
      <c r="N229" s="4">
        <v>1</v>
      </c>
      <c r="O229" s="63" t="str">
        <f>IF(AND(N229=1,Tabuľka3[[#This Row],[Dosiahnutý štandardný výstup v čase predloženia ŽoNFP5]]&gt;=0),Tabuľka3[[#This Row],[Dosiahnutý štandardný výstup v čase predloženia ŽoNFP5]],0)</f>
        <v/>
      </c>
    </row>
    <row r="230" spans="1:15" s="4" customFormat="1" ht="18" customHeight="1" x14ac:dyDescent="0.25">
      <c r="A230" s="162" t="s">
        <v>62</v>
      </c>
      <c r="B230" s="14" t="s">
        <v>53</v>
      </c>
      <c r="C230" s="157">
        <v>759</v>
      </c>
      <c r="D230" s="158" t="s">
        <v>297</v>
      </c>
      <c r="E230" s="163">
        <v>969</v>
      </c>
      <c r="F230" s="20"/>
      <c r="G23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0" s="19"/>
      <c r="I23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0" s="20"/>
      <c r="K23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0" s="46"/>
      <c r="N230" s="4">
        <v>1</v>
      </c>
      <c r="O230" s="63" t="str">
        <f>IF(AND(N230=1,Tabuľka3[[#This Row],[Dosiahnutý štandardný výstup v čase predloženia ŽoNFP5]]&gt;=0),Tabuľka3[[#This Row],[Dosiahnutý štandardný výstup v čase predloženia ŽoNFP5]],0)</f>
        <v/>
      </c>
    </row>
    <row r="231" spans="1:15" s="4" customFormat="1" ht="18" customHeight="1" x14ac:dyDescent="0.25">
      <c r="A231" s="156" t="s">
        <v>30</v>
      </c>
      <c r="B231" s="14" t="s">
        <v>53</v>
      </c>
      <c r="C231" s="157">
        <v>757</v>
      </c>
      <c r="D231" s="158" t="s">
        <v>407</v>
      </c>
      <c r="E231" s="163">
        <v>300</v>
      </c>
      <c r="F231" s="20"/>
      <c r="G23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1" s="19"/>
      <c r="I23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1" s="20"/>
      <c r="K23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1" s="46"/>
      <c r="N231" s="4">
        <v>1</v>
      </c>
      <c r="O231" s="63" t="str">
        <f>IF(AND(N231=1,Tabuľka3[[#This Row],[Dosiahnutý štandardný výstup v čase predloženia ŽoNFP5]]&gt;=0),Tabuľka3[[#This Row],[Dosiahnutý štandardný výstup v čase predloženia ŽoNFP5]],0)</f>
        <v/>
      </c>
    </row>
    <row r="232" spans="1:15" s="4" customFormat="1" ht="18" customHeight="1" x14ac:dyDescent="0.25">
      <c r="A232" s="156" t="s">
        <v>30</v>
      </c>
      <c r="B232" s="14" t="s">
        <v>53</v>
      </c>
      <c r="C232" s="157">
        <v>758</v>
      </c>
      <c r="D232" s="158" t="s">
        <v>298</v>
      </c>
      <c r="E232" s="163">
        <v>300</v>
      </c>
      <c r="F232" s="20"/>
      <c r="G23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2" s="19"/>
      <c r="I23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2" s="20"/>
      <c r="K23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2" s="46"/>
      <c r="N232" s="4">
        <v>1</v>
      </c>
      <c r="O232" s="63" t="str">
        <f>IF(AND(N232=1,Tabuľka3[[#This Row],[Dosiahnutý štandardný výstup v čase predloženia ŽoNFP5]]&gt;=0),Tabuľka3[[#This Row],[Dosiahnutý štandardný výstup v čase predloženia ŽoNFP5]],0)</f>
        <v/>
      </c>
    </row>
    <row r="233" spans="1:15" s="4" customFormat="1" ht="18" customHeight="1" x14ac:dyDescent="0.25">
      <c r="A233" s="156" t="s">
        <v>30</v>
      </c>
      <c r="B233" s="14" t="s">
        <v>53</v>
      </c>
      <c r="C233" s="157">
        <v>764</v>
      </c>
      <c r="D233" s="158" t="s">
        <v>299</v>
      </c>
      <c r="E233" s="163">
        <v>300</v>
      </c>
      <c r="F233" s="20"/>
      <c r="G23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3" s="19"/>
      <c r="I23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3" s="20"/>
      <c r="K23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3" s="46"/>
      <c r="N233" s="4">
        <v>1</v>
      </c>
      <c r="O233" s="63" t="str">
        <f>IF(AND(N233=1,Tabuľka3[[#This Row],[Dosiahnutý štandardný výstup v čase predloženia ŽoNFP5]]&gt;=0),Tabuľka3[[#This Row],[Dosiahnutý štandardný výstup v čase predloženia ŽoNFP5]],0)</f>
        <v/>
      </c>
    </row>
    <row r="234" spans="1:15" s="4" customFormat="1" ht="18" customHeight="1" x14ac:dyDescent="0.25">
      <c r="A234" s="156" t="s">
        <v>30</v>
      </c>
      <c r="B234" s="14" t="s">
        <v>53</v>
      </c>
      <c r="C234" s="157">
        <v>765</v>
      </c>
      <c r="D234" s="158" t="s">
        <v>300</v>
      </c>
      <c r="E234" s="163">
        <v>300</v>
      </c>
      <c r="F234" s="20"/>
      <c r="G23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4" s="19"/>
      <c r="I23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4" s="20"/>
      <c r="K23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4" s="46"/>
      <c r="N234" s="4">
        <v>1</v>
      </c>
      <c r="O234" s="63" t="str">
        <f>IF(AND(N234=1,Tabuľka3[[#This Row],[Dosiahnutý štandardný výstup v čase predloženia ŽoNFP5]]&gt;=0),Tabuľka3[[#This Row],[Dosiahnutý štandardný výstup v čase predloženia ŽoNFP5]],0)</f>
        <v/>
      </c>
    </row>
    <row r="235" spans="1:15" s="4" customFormat="1" ht="18" customHeight="1" x14ac:dyDescent="0.25">
      <c r="A235" s="156" t="s">
        <v>30</v>
      </c>
      <c r="B235" s="14" t="s">
        <v>53</v>
      </c>
      <c r="C235" s="157">
        <v>760</v>
      </c>
      <c r="D235" s="158" t="s">
        <v>301</v>
      </c>
      <c r="E235" s="163">
        <v>300</v>
      </c>
      <c r="F235" s="20"/>
      <c r="G23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5" s="19"/>
      <c r="I23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5" s="20"/>
      <c r="K23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5" s="46"/>
      <c r="N235" s="4">
        <v>1</v>
      </c>
      <c r="O235" s="63" t="str">
        <f>IF(AND(N235=1,Tabuľka3[[#This Row],[Dosiahnutý štandardný výstup v čase predloženia ŽoNFP5]]&gt;=0),Tabuľka3[[#This Row],[Dosiahnutý štandardný výstup v čase predloženia ŽoNFP5]],0)</f>
        <v/>
      </c>
    </row>
    <row r="236" spans="1:15" s="4" customFormat="1" ht="18" customHeight="1" x14ac:dyDescent="0.25">
      <c r="A236" s="156" t="s">
        <v>30</v>
      </c>
      <c r="B236" s="14" t="s">
        <v>53</v>
      </c>
      <c r="C236" s="157">
        <v>766</v>
      </c>
      <c r="D236" s="158" t="s">
        <v>302</v>
      </c>
      <c r="E236" s="163">
        <v>300</v>
      </c>
      <c r="F236" s="20"/>
      <c r="G23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6" s="19"/>
      <c r="I23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6" s="20"/>
      <c r="K23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6" s="46"/>
      <c r="N236" s="4">
        <v>1</v>
      </c>
      <c r="O236" s="63" t="str">
        <f>IF(AND(N236=1,Tabuľka3[[#This Row],[Dosiahnutý štandardný výstup v čase predloženia ŽoNFP5]]&gt;=0),Tabuľka3[[#This Row],[Dosiahnutý štandardný výstup v čase predloženia ŽoNFP5]],0)</f>
        <v/>
      </c>
    </row>
    <row r="237" spans="1:15" s="4" customFormat="1" ht="18" customHeight="1" x14ac:dyDescent="0.25">
      <c r="A237" s="156" t="s">
        <v>30</v>
      </c>
      <c r="B237" s="14" t="s">
        <v>53</v>
      </c>
      <c r="C237" s="157">
        <v>769</v>
      </c>
      <c r="D237" s="158" t="s">
        <v>303</v>
      </c>
      <c r="E237" s="163">
        <v>300</v>
      </c>
      <c r="F237" s="20"/>
      <c r="G23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7" s="19"/>
      <c r="I23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7" s="20"/>
      <c r="K23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7" s="46"/>
      <c r="N237" s="4">
        <v>1</v>
      </c>
      <c r="O237" s="63" t="str">
        <f>IF(AND(N237=1,Tabuľka3[[#This Row],[Dosiahnutý štandardný výstup v čase predloženia ŽoNFP5]]&gt;=0),Tabuľka3[[#This Row],[Dosiahnutý štandardný výstup v čase predloženia ŽoNFP5]],0)</f>
        <v/>
      </c>
    </row>
    <row r="238" spans="1:15" s="4" customFormat="1" ht="18" customHeight="1" x14ac:dyDescent="0.25">
      <c r="A238" s="156" t="s">
        <v>30</v>
      </c>
      <c r="B238" s="14" t="s">
        <v>53</v>
      </c>
      <c r="C238" s="157">
        <v>770</v>
      </c>
      <c r="D238" s="158" t="s">
        <v>304</v>
      </c>
      <c r="E238" s="163">
        <v>300</v>
      </c>
      <c r="F238" s="20"/>
      <c r="G23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8" s="19"/>
      <c r="I23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8" s="20"/>
      <c r="K23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8" s="46"/>
      <c r="N238" s="4">
        <v>1</v>
      </c>
      <c r="O238" s="63" t="str">
        <f>IF(AND(N238=1,Tabuľka3[[#This Row],[Dosiahnutý štandardný výstup v čase predloženia ŽoNFP5]]&gt;=0),Tabuľka3[[#This Row],[Dosiahnutý štandardný výstup v čase predloženia ŽoNFP5]],0)</f>
        <v/>
      </c>
    </row>
    <row r="239" spans="1:15" s="4" customFormat="1" ht="18" customHeight="1" x14ac:dyDescent="0.25">
      <c r="A239" s="156" t="s">
        <v>30</v>
      </c>
      <c r="B239" s="14" t="s">
        <v>53</v>
      </c>
      <c r="C239" s="157">
        <v>771</v>
      </c>
      <c r="D239" s="158" t="s">
        <v>305</v>
      </c>
      <c r="E239" s="163">
        <v>300</v>
      </c>
      <c r="F239" s="20"/>
      <c r="G23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9" s="19"/>
      <c r="I23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9" s="20"/>
      <c r="K23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9" s="46"/>
      <c r="N239" s="4">
        <v>1</v>
      </c>
      <c r="O239" s="63" t="str">
        <f>IF(AND(N239=1,Tabuľka3[[#This Row],[Dosiahnutý štandardný výstup v čase predloženia ŽoNFP5]]&gt;=0),Tabuľka3[[#This Row],[Dosiahnutý štandardný výstup v čase predloženia ŽoNFP5]],0)</f>
        <v/>
      </c>
    </row>
    <row r="240" spans="1:15" s="4" customFormat="1" ht="18" customHeight="1" x14ac:dyDescent="0.25">
      <c r="A240" s="156" t="s">
        <v>30</v>
      </c>
      <c r="B240" s="14" t="s">
        <v>53</v>
      </c>
      <c r="C240" s="157">
        <v>767</v>
      </c>
      <c r="D240" s="158" t="s">
        <v>306</v>
      </c>
      <c r="E240" s="163">
        <v>300</v>
      </c>
      <c r="F240" s="20"/>
      <c r="G24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0" s="19"/>
      <c r="I24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0" s="20"/>
      <c r="K24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0" s="46"/>
      <c r="N240" s="4">
        <v>1</v>
      </c>
      <c r="O240" s="63" t="str">
        <f>IF(AND(N240=1,Tabuľka3[[#This Row],[Dosiahnutý štandardný výstup v čase predloženia ŽoNFP5]]&gt;=0),Tabuľka3[[#This Row],[Dosiahnutý štandardný výstup v čase predloženia ŽoNFP5]],0)</f>
        <v/>
      </c>
    </row>
    <row r="241" spans="1:15" s="4" customFormat="1" ht="18" customHeight="1" x14ac:dyDescent="0.25">
      <c r="A241" s="156" t="s">
        <v>30</v>
      </c>
      <c r="B241" s="14" t="s">
        <v>53</v>
      </c>
      <c r="C241" s="157">
        <v>768</v>
      </c>
      <c r="D241" s="158" t="s">
        <v>408</v>
      </c>
      <c r="E241" s="163">
        <v>300</v>
      </c>
      <c r="F241" s="20"/>
      <c r="G24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1" s="19"/>
      <c r="I24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1" s="20"/>
      <c r="K24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1" s="46"/>
      <c r="N241" s="4">
        <v>1</v>
      </c>
      <c r="O241" s="63" t="str">
        <f>IF(AND(N241=1,Tabuľka3[[#This Row],[Dosiahnutý štandardný výstup v čase predloženia ŽoNFP5]]&gt;=0),Tabuľka3[[#This Row],[Dosiahnutý štandardný výstup v čase predloženia ŽoNFP5]],0)</f>
        <v/>
      </c>
    </row>
    <row r="242" spans="1:15" s="4" customFormat="1" ht="18" customHeight="1" x14ac:dyDescent="0.25">
      <c r="A242" s="156" t="s">
        <v>30</v>
      </c>
      <c r="B242" s="14" t="s">
        <v>53</v>
      </c>
      <c r="C242" s="157">
        <v>775</v>
      </c>
      <c r="D242" s="158" t="s">
        <v>409</v>
      </c>
      <c r="E242" s="163">
        <v>300</v>
      </c>
      <c r="F242" s="20"/>
      <c r="G24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2" s="19"/>
      <c r="I242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2" s="20"/>
      <c r="K24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2" s="46"/>
      <c r="N242" s="4">
        <v>0</v>
      </c>
      <c r="O242" s="63">
        <f>IF(AND(N242=1,Tabuľka3[[#This Row],[Dosiahnutý štandardný výstup v čase predloženia ŽoNFP5]]&gt;=0),Tabuľka3[[#This Row],[Dosiahnutý štandardný výstup v čase predloženia ŽoNFP5]],0)</f>
        <v>0</v>
      </c>
    </row>
    <row r="243" spans="1:15" s="4" customFormat="1" ht="18" customHeight="1" x14ac:dyDescent="0.25">
      <c r="A243" s="156" t="s">
        <v>30</v>
      </c>
      <c r="B243" s="14" t="s">
        <v>53</v>
      </c>
      <c r="C243" s="157">
        <v>776</v>
      </c>
      <c r="D243" s="158" t="s">
        <v>312</v>
      </c>
      <c r="E243" s="163">
        <v>300</v>
      </c>
      <c r="F243" s="20"/>
      <c r="G24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3" s="19"/>
      <c r="I243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3" s="20"/>
      <c r="K24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3" s="46"/>
      <c r="N243" s="4">
        <v>0</v>
      </c>
      <c r="O243" s="63">
        <f>IF(AND(N243=1,Tabuľka3[[#This Row],[Dosiahnutý štandardný výstup v čase predloženia ŽoNFP5]]&gt;=0),Tabuľka3[[#This Row],[Dosiahnutý štandardný výstup v čase predloženia ŽoNFP5]],0)</f>
        <v>0</v>
      </c>
    </row>
    <row r="244" spans="1:15" s="4" customFormat="1" ht="18" customHeight="1" x14ac:dyDescent="0.25">
      <c r="A244" s="156" t="s">
        <v>31</v>
      </c>
      <c r="B244" s="14" t="s">
        <v>53</v>
      </c>
      <c r="C244" s="157">
        <v>762</v>
      </c>
      <c r="D244" s="158" t="s">
        <v>307</v>
      </c>
      <c r="E244" s="163">
        <v>266</v>
      </c>
      <c r="F244" s="20"/>
      <c r="G24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4" s="19"/>
      <c r="I244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4" s="20"/>
      <c r="K24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4" s="46"/>
      <c r="N244" s="4">
        <v>1</v>
      </c>
      <c r="O244" s="63" t="str">
        <f>IF(AND(N244=1,Tabuľka3[[#This Row],[Dosiahnutý štandardný výstup v čase predloženia ŽoNFP5]]&gt;=0),Tabuľka3[[#This Row],[Dosiahnutý štandardný výstup v čase predloženia ŽoNFP5]],0)</f>
        <v/>
      </c>
    </row>
    <row r="245" spans="1:15" s="4" customFormat="1" ht="18" customHeight="1" x14ac:dyDescent="0.25">
      <c r="A245" s="156" t="s">
        <v>31</v>
      </c>
      <c r="B245" s="14" t="s">
        <v>53</v>
      </c>
      <c r="C245" s="157">
        <v>946</v>
      </c>
      <c r="D245" s="158" t="s">
        <v>310</v>
      </c>
      <c r="E245" s="163">
        <v>266</v>
      </c>
      <c r="F245" s="20"/>
      <c r="G24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5" s="19"/>
      <c r="I245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5" s="20"/>
      <c r="K24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5" s="46"/>
      <c r="N245" s="4">
        <v>1</v>
      </c>
      <c r="O245" s="63" t="str">
        <f>IF(AND(N245=1,Tabuľka3[[#This Row],[Dosiahnutý štandardný výstup v čase predloženia ŽoNFP5]]&gt;=0),Tabuľka3[[#This Row],[Dosiahnutý štandardný výstup v čase predloženia ŽoNFP5]],0)</f>
        <v/>
      </c>
    </row>
    <row r="246" spans="1:15" s="4" customFormat="1" ht="18" customHeight="1" x14ac:dyDescent="0.25">
      <c r="A246" s="156" t="s">
        <v>31</v>
      </c>
      <c r="B246" s="14" t="s">
        <v>53</v>
      </c>
      <c r="C246" s="157">
        <v>763</v>
      </c>
      <c r="D246" s="158" t="s">
        <v>308</v>
      </c>
      <c r="E246" s="163">
        <v>266</v>
      </c>
      <c r="F246" s="20"/>
      <c r="G24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6" s="19"/>
      <c r="I246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6" s="20"/>
      <c r="K24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6" s="46"/>
      <c r="N246" s="4">
        <v>1</v>
      </c>
      <c r="O246" s="63" t="str">
        <f>IF(AND(N246=1,Tabuľka3[[#This Row],[Dosiahnutý štandardný výstup v čase predloženia ŽoNFP5]]&gt;=0),Tabuľka3[[#This Row],[Dosiahnutý štandardný výstup v čase predloženia ŽoNFP5]],0)</f>
        <v/>
      </c>
    </row>
    <row r="247" spans="1:15" s="4" customFormat="1" ht="18" customHeight="1" x14ac:dyDescent="0.25">
      <c r="A247" s="156" t="s">
        <v>413</v>
      </c>
      <c r="B247" s="14" t="s">
        <v>53</v>
      </c>
      <c r="C247" s="157">
        <v>634</v>
      </c>
      <c r="D247" s="158" t="s">
        <v>311</v>
      </c>
      <c r="E247" s="163">
        <v>1298</v>
      </c>
      <c r="F247" s="20"/>
      <c r="G24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7" s="19"/>
      <c r="I247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7" s="20"/>
      <c r="K24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7" s="46"/>
      <c r="N247" s="4">
        <v>1</v>
      </c>
      <c r="O247" s="63" t="str">
        <f>IF(AND(N247=1,Tabuľka3[[#This Row],[Dosiahnutý štandardný výstup v čase predloženia ŽoNFP5]]&gt;=0),Tabuľka3[[#This Row],[Dosiahnutý štandardný výstup v čase predloženia ŽoNFP5]],0)</f>
        <v/>
      </c>
    </row>
    <row r="248" spans="1:15" s="4" customFormat="1" ht="18" customHeight="1" x14ac:dyDescent="0.25">
      <c r="A248" s="156" t="s">
        <v>32</v>
      </c>
      <c r="B248" s="14" t="s">
        <v>53</v>
      </c>
      <c r="C248" s="157">
        <v>948</v>
      </c>
      <c r="D248" s="158" t="s">
        <v>410</v>
      </c>
      <c r="E248" s="163">
        <v>1279</v>
      </c>
      <c r="F248" s="20"/>
      <c r="G24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8" s="19"/>
      <c r="I248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8" s="20"/>
      <c r="K24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8" s="46"/>
      <c r="N248" s="4">
        <v>0</v>
      </c>
      <c r="O248" s="63">
        <f>IF(AND(N248=1,Tabuľka3[[#This Row],[Dosiahnutý štandardný výstup v čase predloženia ŽoNFP5]]&gt;=0),Tabuľka3[[#This Row],[Dosiahnutý štandardný výstup v čase predloženia ŽoNFP5]],0)</f>
        <v>0</v>
      </c>
    </row>
    <row r="249" spans="1:15" s="4" customFormat="1" ht="18" customHeight="1" x14ac:dyDescent="0.25">
      <c r="A249" s="156" t="s">
        <v>33</v>
      </c>
      <c r="B249" s="14" t="s">
        <v>53</v>
      </c>
      <c r="C249" s="157">
        <v>633</v>
      </c>
      <c r="D249" s="158" t="s">
        <v>411</v>
      </c>
      <c r="E249" s="163">
        <v>1255</v>
      </c>
      <c r="F249" s="20"/>
      <c r="G24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9" s="19"/>
      <c r="I249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9" s="20"/>
      <c r="K24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9" s="46"/>
      <c r="N249" s="4">
        <v>0</v>
      </c>
      <c r="O249" s="63">
        <f>IF(AND(N249=1,Tabuľka3[[#This Row],[Dosiahnutý štandardný výstup v čase predloženia ŽoNFP5]]&gt;=0),Tabuľka3[[#This Row],[Dosiahnutý štandardný výstup v čase predloženia ŽoNFP5]],0)</f>
        <v>0</v>
      </c>
    </row>
    <row r="250" spans="1:15" s="4" customFormat="1" ht="18" customHeight="1" x14ac:dyDescent="0.25">
      <c r="A250" s="156" t="s">
        <v>33</v>
      </c>
      <c r="B250" s="14" t="s">
        <v>53</v>
      </c>
      <c r="C250" s="157">
        <v>949</v>
      </c>
      <c r="D250" s="158" t="s">
        <v>412</v>
      </c>
      <c r="E250" s="163">
        <v>1255</v>
      </c>
      <c r="F250" s="20"/>
      <c r="G25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0" s="19"/>
      <c r="I250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0" s="20"/>
      <c r="K25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50" s="46"/>
      <c r="N250" s="4">
        <v>0</v>
      </c>
      <c r="O250" s="63">
        <f>IF(AND(N250=1,Tabuľka3[[#This Row],[Dosiahnutý štandardný výstup v čase predloženia ŽoNFP5]]&gt;=0),Tabuľka3[[#This Row],[Dosiahnutý štandardný výstup v čase predloženia ŽoNFP5]],0)</f>
        <v>0</v>
      </c>
    </row>
    <row r="251" spans="1:15" s="4" customFormat="1" ht="18" customHeight="1" x14ac:dyDescent="0.25">
      <c r="A251" s="156" t="s">
        <v>33</v>
      </c>
      <c r="B251" s="14" t="s">
        <v>53</v>
      </c>
      <c r="C251" s="157">
        <v>774</v>
      </c>
      <c r="D251" s="158" t="s">
        <v>296</v>
      </c>
      <c r="E251" s="163">
        <v>1255</v>
      </c>
      <c r="F251" s="20"/>
      <c r="G25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1" s="19"/>
      <c r="I251" s="1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1" s="20"/>
      <c r="K25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51" s="46"/>
      <c r="N251" s="4">
        <v>0</v>
      </c>
      <c r="O251" s="63">
        <f>IF(AND(N251=1,Tabuľka3[[#This Row],[Dosiahnutý štandardný výstup v čase predloženia ŽoNFP5]]&gt;=0),Tabuľka3[[#This Row],[Dosiahnutý štandardný výstup v čase predloženia ŽoNFP5]],0)</f>
        <v>0</v>
      </c>
    </row>
    <row r="252" spans="1:15" s="4" customFormat="1" ht="18" customHeight="1" x14ac:dyDescent="0.25">
      <c r="A252" s="29" t="s">
        <v>61</v>
      </c>
      <c r="B252" s="30"/>
      <c r="C252" s="30"/>
      <c r="D252" s="30"/>
      <c r="E252" s="31"/>
      <c r="F252" s="107">
        <f>SUM(F253:F276)</f>
        <v>0</v>
      </c>
      <c r="G252" s="108">
        <f>SUM(G253:G276)</f>
        <v>0</v>
      </c>
      <c r="H252" s="32"/>
      <c r="I252" s="32"/>
      <c r="J252" s="107">
        <f>SUM(J253:J276)</f>
        <v>0</v>
      </c>
      <c r="K252" s="108">
        <f>SUM(K253:K276)</f>
        <v>0</v>
      </c>
      <c r="O252" s="63">
        <f>SUM(O8:O251)</f>
        <v>0</v>
      </c>
    </row>
    <row r="253" spans="1:15" ht="18" customHeight="1" x14ac:dyDescent="0.25">
      <c r="A253" s="11" t="s">
        <v>34</v>
      </c>
      <c r="B253" s="14" t="s">
        <v>55</v>
      </c>
      <c r="C253" s="12"/>
      <c r="D253" s="12"/>
      <c r="E253" s="28">
        <v>534</v>
      </c>
      <c r="F253" s="60"/>
      <c r="G25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3" s="60"/>
      <c r="I25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3" s="60"/>
      <c r="K25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4" spans="1:15" ht="18" customHeight="1" x14ac:dyDescent="0.25">
      <c r="A254" s="15" t="s">
        <v>417</v>
      </c>
      <c r="B254" s="174" t="s">
        <v>55</v>
      </c>
      <c r="C254" s="16"/>
      <c r="D254" s="16"/>
      <c r="E254" s="28">
        <v>327</v>
      </c>
      <c r="F254" s="60"/>
      <c r="G25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4" s="60"/>
      <c r="I254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4" s="60"/>
      <c r="K25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5" spans="1:15" ht="18" customHeight="1" x14ac:dyDescent="0.25">
      <c r="A255" s="13" t="s">
        <v>35</v>
      </c>
      <c r="B255" s="14" t="s">
        <v>55</v>
      </c>
      <c r="C255" s="14"/>
      <c r="D255" s="14"/>
      <c r="E255" s="28">
        <v>510</v>
      </c>
      <c r="F255" s="60"/>
      <c r="G25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5" s="60"/>
      <c r="I255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5" s="60"/>
      <c r="K25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6" spans="1:15" ht="18" customHeight="1" x14ac:dyDescent="0.25">
      <c r="A256" s="13" t="s">
        <v>36</v>
      </c>
      <c r="B256" s="14" t="s">
        <v>55</v>
      </c>
      <c r="C256" s="14"/>
      <c r="D256" s="14"/>
      <c r="E256" s="28">
        <v>336</v>
      </c>
      <c r="F256" s="60"/>
      <c r="G25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6" s="60"/>
      <c r="I256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6" s="60"/>
      <c r="K25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7" spans="1:11" ht="18" customHeight="1" x14ac:dyDescent="0.25">
      <c r="A257" s="13" t="s">
        <v>37</v>
      </c>
      <c r="B257" s="14" t="s">
        <v>55</v>
      </c>
      <c r="C257" s="14"/>
      <c r="D257" s="14"/>
      <c r="E257" s="28">
        <v>398</v>
      </c>
      <c r="F257" s="60"/>
      <c r="G25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7" s="60"/>
      <c r="I257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7" s="60"/>
      <c r="K25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8" spans="1:11" ht="18" customHeight="1" x14ac:dyDescent="0.25">
      <c r="A258" s="13" t="s">
        <v>38</v>
      </c>
      <c r="B258" s="14" t="s">
        <v>55</v>
      </c>
      <c r="C258" s="14"/>
      <c r="D258" s="14"/>
      <c r="E258" s="28">
        <v>463</v>
      </c>
      <c r="F258" s="60"/>
      <c r="G25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8" s="60"/>
      <c r="I258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8" s="60"/>
      <c r="K25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9" spans="1:11" ht="18" customHeight="1" x14ac:dyDescent="0.25">
      <c r="A259" s="13" t="s">
        <v>39</v>
      </c>
      <c r="B259" s="14" t="s">
        <v>55</v>
      </c>
      <c r="C259" s="14"/>
      <c r="D259" s="14"/>
      <c r="E259" s="28">
        <v>1840</v>
      </c>
      <c r="F259" s="60"/>
      <c r="G25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9" s="60"/>
      <c r="I259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9" s="60"/>
      <c r="K25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0" spans="1:11" ht="18" customHeight="1" x14ac:dyDescent="0.25">
      <c r="A260" s="13" t="s">
        <v>40</v>
      </c>
      <c r="B260" s="14" t="s">
        <v>55</v>
      </c>
      <c r="C260" s="14"/>
      <c r="D260" s="14"/>
      <c r="E260" s="28">
        <v>276</v>
      </c>
      <c r="F260" s="60"/>
      <c r="G26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0" s="60"/>
      <c r="I2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0" s="60"/>
      <c r="K26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1" spans="1:11" ht="18" customHeight="1" x14ac:dyDescent="0.25">
      <c r="A261" s="15" t="s">
        <v>421</v>
      </c>
      <c r="B261" s="174" t="s">
        <v>55</v>
      </c>
      <c r="C261" s="16"/>
      <c r="D261" s="16"/>
      <c r="E261" s="28">
        <v>84</v>
      </c>
      <c r="F261" s="60"/>
      <c r="G26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1" s="60"/>
      <c r="I26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1" s="60"/>
      <c r="K26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2" spans="1:11" ht="18" customHeight="1" x14ac:dyDescent="0.25">
      <c r="A262" s="15" t="s">
        <v>422</v>
      </c>
      <c r="B262" s="174" t="s">
        <v>55</v>
      </c>
      <c r="C262" s="16"/>
      <c r="D262" s="16"/>
      <c r="E262" s="28">
        <v>36</v>
      </c>
      <c r="F262" s="60"/>
      <c r="G26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2" s="60"/>
      <c r="I262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2" s="60"/>
      <c r="K26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3" spans="1:11" ht="18" customHeight="1" x14ac:dyDescent="0.25">
      <c r="A263" s="11" t="s">
        <v>41</v>
      </c>
      <c r="B263" s="14" t="s">
        <v>55</v>
      </c>
      <c r="C263" s="12"/>
      <c r="D263" s="12"/>
      <c r="E263" s="28">
        <v>147</v>
      </c>
      <c r="F263" s="60"/>
      <c r="G26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3" s="60"/>
      <c r="I2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3" s="60"/>
      <c r="K26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4" spans="1:11" ht="18" customHeight="1" x14ac:dyDescent="0.25">
      <c r="A264" s="13" t="s">
        <v>42</v>
      </c>
      <c r="B264" s="14" t="s">
        <v>55</v>
      </c>
      <c r="C264" s="14"/>
      <c r="D264" s="14"/>
      <c r="E264" s="28">
        <v>83</v>
      </c>
      <c r="F264" s="60"/>
      <c r="G26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4" s="60"/>
      <c r="I264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4" s="60"/>
      <c r="K26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5" spans="1:11" ht="18" customHeight="1" x14ac:dyDescent="0.25">
      <c r="A265" s="15"/>
      <c r="B265" s="174"/>
      <c r="C265" s="16"/>
      <c r="D265" s="16"/>
      <c r="E265" s="28"/>
      <c r="F265" s="60"/>
      <c r="G26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5" s="60"/>
      <c r="I265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5" s="60"/>
      <c r="K26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6" spans="1:11" ht="18" customHeight="1" x14ac:dyDescent="0.25">
      <c r="A266" s="13" t="s">
        <v>43</v>
      </c>
      <c r="B266" s="14" t="s">
        <v>55</v>
      </c>
      <c r="C266" s="14"/>
      <c r="D266" s="14"/>
      <c r="E266" s="28">
        <v>835</v>
      </c>
      <c r="F266" s="60"/>
      <c r="G26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6" s="60"/>
      <c r="I266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6" s="60"/>
      <c r="K26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7" spans="1:11" ht="18" customHeight="1" x14ac:dyDescent="0.25">
      <c r="A267" s="13" t="s">
        <v>44</v>
      </c>
      <c r="B267" s="14" t="s">
        <v>55</v>
      </c>
      <c r="C267" s="14"/>
      <c r="D267" s="14"/>
      <c r="E267" s="28">
        <v>236</v>
      </c>
      <c r="F267" s="60"/>
      <c r="G267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7" s="60"/>
      <c r="I267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7" s="60"/>
      <c r="K267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8" spans="1:11" ht="18" customHeight="1" x14ac:dyDescent="0.25">
      <c r="A268" s="11" t="s">
        <v>45</v>
      </c>
      <c r="B268" s="14" t="s">
        <v>55</v>
      </c>
      <c r="C268" s="12"/>
      <c r="D268" s="12"/>
      <c r="E268" s="28">
        <v>10.77</v>
      </c>
      <c r="F268" s="60"/>
      <c r="G268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8" s="60"/>
      <c r="I268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8" s="60"/>
      <c r="K268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9" spans="1:11" ht="18" customHeight="1" x14ac:dyDescent="0.25">
      <c r="A269" s="13" t="s">
        <v>46</v>
      </c>
      <c r="B269" s="14" t="s">
        <v>55</v>
      </c>
      <c r="C269" s="14"/>
      <c r="D269" s="14"/>
      <c r="E269" s="28">
        <v>17.79</v>
      </c>
      <c r="F269" s="60"/>
      <c r="G269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9" s="60"/>
      <c r="I269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9" s="60"/>
      <c r="K269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0" spans="1:11" ht="18" customHeight="1" x14ac:dyDescent="0.25">
      <c r="A270" s="13" t="s">
        <v>47</v>
      </c>
      <c r="B270" s="14" t="s">
        <v>55</v>
      </c>
      <c r="C270" s="14"/>
      <c r="D270" s="14"/>
      <c r="E270" s="28">
        <v>12.81</v>
      </c>
      <c r="F270" s="60"/>
      <c r="G270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0" s="60"/>
      <c r="I27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0" s="60"/>
      <c r="K270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1" spans="1:11" ht="18" customHeight="1" x14ac:dyDescent="0.25">
      <c r="A271" s="13" t="s">
        <v>48</v>
      </c>
      <c r="B271" s="14" t="s">
        <v>55</v>
      </c>
      <c r="C271" s="14"/>
      <c r="D271" s="14"/>
      <c r="E271" s="28">
        <v>12.81</v>
      </c>
      <c r="F271" s="60"/>
      <c r="G271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1" s="60"/>
      <c r="I27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1" s="60"/>
      <c r="K271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2" spans="1:11" ht="18" customHeight="1" x14ac:dyDescent="0.25">
      <c r="A272" s="13" t="s">
        <v>49</v>
      </c>
      <c r="B272" s="14" t="s">
        <v>55</v>
      </c>
      <c r="C272" s="14"/>
      <c r="D272" s="14"/>
      <c r="E272" s="28">
        <v>12.81</v>
      </c>
      <c r="F272" s="60"/>
      <c r="G272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2" s="60"/>
      <c r="I272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2" s="60"/>
      <c r="K272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3" spans="1:11" ht="18" customHeight="1" x14ac:dyDescent="0.25">
      <c r="A273" s="13" t="s">
        <v>50</v>
      </c>
      <c r="B273" s="14" t="s">
        <v>55</v>
      </c>
      <c r="C273" s="14"/>
      <c r="D273" s="14"/>
      <c r="E273" s="28">
        <v>1</v>
      </c>
      <c r="F273" s="60"/>
      <c r="G273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3" s="60"/>
      <c r="I27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3" s="60"/>
      <c r="K273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4" spans="1:11" ht="18" customHeight="1" x14ac:dyDescent="0.25">
      <c r="A274" s="13" t="s">
        <v>51</v>
      </c>
      <c r="B274" s="14" t="s">
        <v>55</v>
      </c>
      <c r="C274" s="14"/>
      <c r="D274" s="14"/>
      <c r="E274" s="28">
        <v>1</v>
      </c>
      <c r="F274" s="60"/>
      <c r="G274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4" s="60"/>
      <c r="I274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4" s="60"/>
      <c r="K274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5" spans="1:11" ht="18" customHeight="1" x14ac:dyDescent="0.25">
      <c r="A275" s="11"/>
      <c r="B275" s="14"/>
      <c r="C275" s="12"/>
      <c r="D275" s="12"/>
      <c r="E275" s="28"/>
      <c r="F275" s="60"/>
      <c r="G275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5" s="60"/>
      <c r="I275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5" s="60"/>
      <c r="K275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6" spans="1:11" ht="18" customHeight="1" x14ac:dyDescent="0.25">
      <c r="A276" s="11" t="s">
        <v>52</v>
      </c>
      <c r="B276" s="14" t="s">
        <v>56</v>
      </c>
      <c r="C276" s="12"/>
      <c r="D276" s="12"/>
      <c r="E276" s="28">
        <v>84</v>
      </c>
      <c r="F276" s="60"/>
      <c r="G276" s="27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6" s="60"/>
      <c r="I276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6" s="60"/>
      <c r="K276" s="27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7" spans="1:11" ht="18" customHeight="1" x14ac:dyDescent="0.25">
      <c r="A277" s="22" t="s">
        <v>63</v>
      </c>
      <c r="B277" s="23"/>
      <c r="C277" s="23"/>
      <c r="D277" s="23"/>
      <c r="E277" s="24"/>
      <c r="F277" s="25"/>
      <c r="G277" s="26">
        <f>SUM(G253:G276,G8:G251)</f>
        <v>0</v>
      </c>
      <c r="H277" s="25"/>
      <c r="I277" s="25"/>
      <c r="J277" s="25"/>
      <c r="K277" s="26">
        <f>SUM(K253:K276,K8:K251)</f>
        <v>0</v>
      </c>
    </row>
    <row r="278" spans="1:11" x14ac:dyDescent="0.25">
      <c r="A278" s="224" t="str">
        <f>IF(AND(Tabuľka3[[#Totals],[Dosiahnutý štandardný výstup v čase predloženia ŽoNFP5]]=0,Tabuľka3[[#Totals],[Dosiahnutý štandardný výstup podľa podnikateľského plánu]]=0),"",IF(AND(Tabuľka3[[#Totals],[Dosiahnutý štandardný výstup v čase predloženia ŽoNFP5]]=0,Tabuľka3[[#Totals],[Dosiahnutý štandardný výstup podľa podnikateľského plánu]]&gt;0),"",IF(AND(Tabuľka3[[#Totals],[Dosiahnutý štandardný výstup v čase predloženia ŽoNFP5]]&gt;0,Tabuľka3[[#Totals],[Dosiahnutý štandardný výstup podľa podnikateľského plánu]]=0),"",IF(Tabuľka3[[#Totals],[Dosiahnutý štandardný výstup podľa podnikateľského plánu]]&lt;Tabuľka3[[#Totals],[Dosiahnutý štandardný výstup v čase predloženia ŽoNFP5]],"hodnota štandardného výstupu podnikateľského plánu nedosahuje hodnotu štandardného výstupu pri podaní ŽoNFP",""))))</f>
        <v/>
      </c>
      <c r="B278" s="224"/>
      <c r="C278" s="224"/>
      <c r="D278" s="224"/>
      <c r="E278" s="224"/>
      <c r="F278" s="224"/>
    </row>
    <row r="279" spans="1:11" s="4" customFormat="1" x14ac:dyDescent="0.25">
      <c r="A279" s="5"/>
      <c r="B279" s="5"/>
      <c r="C279" s="5"/>
      <c r="D279" s="5"/>
    </row>
    <row r="280" spans="1:11" s="4" customFormat="1" x14ac:dyDescent="0.25">
      <c r="A280" s="226" t="str">
        <f>IF(Tabuľka3[[#Totals],[Dosiahnutý štandardný výstup v čase predloženia ŽoNFP5]]=0,"nie sú vyplnené hodnoty v čase predloženia ŽoNFP","")</f>
        <v>nie sú vyplnené hodnoty v čase predloženia ŽoNFP</v>
      </c>
      <c r="B280" s="226"/>
      <c r="C280" s="149"/>
      <c r="D280" s="149"/>
    </row>
    <row r="281" spans="1:11" s="4" customFormat="1" x14ac:dyDescent="0.25">
      <c r="A281" s="226" t="str">
        <f>IF(Tabuľka3[[#Totals],[Dosiahnutý štandardný výstup v čase predloženia ŽoNFP5]]=0,"",IF(Tabuľka3[[#Totals],[Dosiahnutý štandardný výstup v čase predloženia ŽoNFP5]]&lt;=4000,"hodnota štandardného výstupu pri predložení ŽoNFP nedosahuje minimálnu hranicu",IF(Tabuľka3[[#Totals],[Dosiahnutý štandardný výstup v čase predloženia ŽoNFP5]]&gt;9999,"hodnota štandardného výstupu pri predložení ŽoNFP presahuje maximálnu hranicu","")))</f>
        <v/>
      </c>
      <c r="B281" s="226"/>
      <c r="C281" s="149"/>
      <c r="D281" s="149"/>
    </row>
    <row r="282" spans="1:11" s="4" customFormat="1" x14ac:dyDescent="0.25">
      <c r="A282" s="224" t="str">
        <f>IF(Tabuľka3[[#Totals],[Dosiahnutý štandardný výstup podľa podnikateľského plánu]]=0,"nie sú vyplnené hodnoty podnikateľského plánu","")</f>
        <v>nie sú vyplnené hodnoty podnikateľského plánu</v>
      </c>
      <c r="B282" s="224"/>
      <c r="C282" s="150"/>
      <c r="D282" s="150"/>
    </row>
    <row r="283" spans="1:11" ht="17.25" customHeight="1" x14ac:dyDescent="0.25">
      <c r="A283" s="222" t="s">
        <v>64</v>
      </c>
      <c r="B283" s="222"/>
      <c r="C283" s="222"/>
      <c r="D283" s="222"/>
      <c r="E283" s="222"/>
      <c r="F283" s="222"/>
      <c r="G283" s="222"/>
    </row>
    <row r="284" spans="1:11" x14ac:dyDescent="0.25">
      <c r="A284" s="222" t="s">
        <v>434</v>
      </c>
      <c r="B284" s="222"/>
      <c r="C284" s="222"/>
      <c r="D284" s="222"/>
      <c r="E284" s="222"/>
      <c r="F284" s="222"/>
      <c r="G284" s="222"/>
    </row>
    <row r="285" spans="1:11" ht="14.45" customHeight="1" x14ac:dyDescent="0.25">
      <c r="A285" s="222" t="s">
        <v>419</v>
      </c>
      <c r="B285" s="222"/>
      <c r="C285" s="222"/>
      <c r="D285" s="222"/>
      <c r="E285" s="222"/>
      <c r="F285" s="222"/>
      <c r="G285" s="222"/>
    </row>
    <row r="286" spans="1:11" x14ac:dyDescent="0.25">
      <c r="A286" s="222" t="s">
        <v>420</v>
      </c>
      <c r="B286" s="222"/>
      <c r="C286" s="222"/>
      <c r="D286" s="222"/>
      <c r="E286" s="222"/>
      <c r="F286" s="222"/>
      <c r="G286" s="222"/>
    </row>
    <row r="287" spans="1:11" ht="41.45" customHeight="1" x14ac:dyDescent="0.25">
      <c r="A287" s="228" t="s">
        <v>435</v>
      </c>
      <c r="B287" s="228"/>
      <c r="C287" s="228"/>
      <c r="D287" s="228"/>
      <c r="E287" s="228"/>
      <c r="F287" s="228"/>
      <c r="G287" s="228"/>
    </row>
    <row r="288" spans="1:11" ht="21.6" customHeight="1" x14ac:dyDescent="0.25">
      <c r="A288" s="229" t="s">
        <v>436</v>
      </c>
      <c r="B288" s="229"/>
      <c r="C288" s="229"/>
      <c r="D288" s="229"/>
      <c r="E288" s="229"/>
      <c r="F288" s="229"/>
      <c r="G288" s="229"/>
    </row>
    <row r="289" spans="1:7" x14ac:dyDescent="0.25">
      <c r="A289" s="222"/>
      <c r="B289" s="222"/>
      <c r="C289" s="222"/>
      <c r="D289" s="222"/>
      <c r="E289" s="222"/>
      <c r="F289" s="222"/>
      <c r="G289" s="222"/>
    </row>
    <row r="290" spans="1:7" ht="15" customHeight="1" x14ac:dyDescent="0.25">
      <c r="A290" s="222"/>
      <c r="B290" s="222"/>
      <c r="C290" s="222"/>
      <c r="D290" s="222"/>
      <c r="E290" s="222"/>
      <c r="F290" s="222"/>
      <c r="G290" s="222"/>
    </row>
    <row r="291" spans="1:7" x14ac:dyDescent="0.25">
      <c r="A291" s="222"/>
      <c r="B291" s="222"/>
      <c r="C291" s="222"/>
      <c r="D291" s="222"/>
      <c r="E291" s="222"/>
      <c r="F291" s="222"/>
      <c r="G291" s="222"/>
    </row>
    <row r="292" spans="1:7" ht="25.5" customHeight="1" x14ac:dyDescent="0.25">
      <c r="A292" s="222"/>
      <c r="B292" s="222"/>
      <c r="C292" s="222"/>
      <c r="D292" s="222"/>
      <c r="E292" s="222"/>
      <c r="F292" s="222"/>
      <c r="G292" s="222"/>
    </row>
  </sheetData>
  <mergeCells count="16">
    <mergeCell ref="A290:G290"/>
    <mergeCell ref="A291:G291"/>
    <mergeCell ref="A292:G292"/>
    <mergeCell ref="A280:B280"/>
    <mergeCell ref="A281:B281"/>
    <mergeCell ref="A283:G283"/>
    <mergeCell ref="A284:G284"/>
    <mergeCell ref="A285:G285"/>
    <mergeCell ref="A286:G286"/>
    <mergeCell ref="B4:G4"/>
    <mergeCell ref="A287:G287"/>
    <mergeCell ref="A288:G288"/>
    <mergeCell ref="A289:G289"/>
    <mergeCell ref="B3:H3"/>
    <mergeCell ref="A282:B282"/>
    <mergeCell ref="A278:F278"/>
  </mergeCells>
  <conditionalFormatting sqref="A280">
    <cfRule type="cellIs" dxfId="71" priority="20" operator="equal">
      <formula>"nie sú vyplnené hodnoty v čase predloženia ŽoNFP"</formula>
    </cfRule>
  </conditionalFormatting>
  <conditionalFormatting sqref="A281">
    <cfRule type="cellIs" dxfId="70" priority="18" operator="equal">
      <formula>"hodnota štandardného výstupu pri predložení ŽoNFP presahuje maximálnu hranicu"</formula>
    </cfRule>
    <cfRule type="cellIs" dxfId="69" priority="19" operator="equal">
      <formula>"hodnota štandardného výstupu pri predložení ŽoNFP nedosahuje minimálnu hranicu"</formula>
    </cfRule>
  </conditionalFormatting>
  <conditionalFormatting sqref="F8:F48 F50:F276">
    <cfRule type="expression" dxfId="68" priority="17">
      <formula>I8=1</formula>
    </cfRule>
  </conditionalFormatting>
  <conditionalFormatting sqref="G8:G48 G50:G276">
    <cfRule type="expression" dxfId="67" priority="16">
      <formula>I8=1</formula>
    </cfRule>
  </conditionalFormatting>
  <conditionalFormatting sqref="K253:K276">
    <cfRule type="expression" dxfId="66" priority="11">
      <formula>M253=1</formula>
    </cfRule>
  </conditionalFormatting>
  <conditionalFormatting sqref="J252">
    <cfRule type="expression" dxfId="65" priority="8">
      <formula>L252=1</formula>
    </cfRule>
  </conditionalFormatting>
  <conditionalFormatting sqref="K252 H50:H276">
    <cfRule type="expression" dxfId="64" priority="7">
      <formula>I50=1</formula>
    </cfRule>
  </conditionalFormatting>
  <conditionalFormatting sqref="H8:H48">
    <cfRule type="expression" dxfId="63" priority="6">
      <formula>I8=1</formula>
    </cfRule>
  </conditionalFormatting>
  <conditionalFormatting sqref="A282:D282">
    <cfRule type="cellIs" dxfId="62" priority="5" operator="equal">
      <formula>"nie sú vyplnené hodnoty podnikateľského plánu"</formula>
    </cfRule>
  </conditionalFormatting>
  <conditionalFormatting sqref="A278:F278">
    <cfRule type="cellIs" dxfId="61" priority="4" operator="equal">
      <formula>"hodnota štandardného výstupu podnikateľského plánu nedosahuje hodnotu štandardného výstupu pri podaní ŽoNFP"</formula>
    </cfRule>
  </conditionalFormatting>
  <conditionalFormatting sqref="J1">
    <cfRule type="cellIs" dxfId="60" priority="3" operator="equal">
      <formula>"Počet chýb"</formula>
    </cfRule>
  </conditionalFormatting>
  <conditionalFormatting sqref="K1">
    <cfRule type="cellIs" dxfId="59" priority="1" operator="equal">
      <formula>""</formula>
    </cfRule>
    <cfRule type="cellIs" dxfId="58" priority="2" operator="greaterThan">
      <formula>0</formula>
    </cfRule>
  </conditionalFormatting>
  <dataValidations xWindow="1132" yWindow="560" count="2">
    <dataValidation type="whole" allowBlank="1" showInputMessage="1" showErrorMessage="1" prompt="zadajte celé číslo" sqref="F253:F276 J253:J276">
      <formula1>0</formula1>
      <formula2>10000000</formula2>
    </dataValidation>
    <dataValidation type="list" allowBlank="1" showInputMessage="1" showErrorMessage="1" sqref="H8:H48 H253:H276 H50:H251">
      <formula1>$L$8:$L$31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55" fitToHeight="6" orientation="landscape" r:id="rId1"/>
  <headerFooter>
    <oddFooter>&amp;C&amp;8&amp;P / &amp;N</oddFooter>
  </headerFooter>
  <ignoredErrors>
    <ignoredError sqref="G278 G7:G8 G252 K252:K276 K7:K8 G9:G251 K50:K251 K9:K49" calculatedColumn="1"/>
    <ignoredError sqref="G253 G254:G270 G271:G276" unlockedFormula="1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2"/>
  <sheetViews>
    <sheetView topLeftCell="A279" workbookViewId="0">
      <selection activeCell="K292" sqref="K292"/>
    </sheetView>
  </sheetViews>
  <sheetFormatPr defaultColWidth="9.140625" defaultRowHeight="15" x14ac:dyDescent="0.25"/>
  <cols>
    <col min="1" max="1" width="68.28515625" style="4" bestFit="1" customWidth="1"/>
    <col min="2" max="3" width="11.7109375" style="4" customWidth="1"/>
    <col min="4" max="4" width="62.5703125" style="4" customWidth="1"/>
    <col min="5" max="5" width="14.7109375" style="4" customWidth="1"/>
    <col min="6" max="6" width="15" style="4" customWidth="1"/>
    <col min="7" max="7" width="18.42578125" style="4" customWidth="1"/>
    <col min="8" max="8" width="22.5703125" style="4" customWidth="1"/>
    <col min="9" max="9" width="9.140625" style="4" hidden="1" customWidth="1"/>
    <col min="10" max="10" width="15" style="4" customWidth="1"/>
    <col min="11" max="11" width="18.42578125" style="4" customWidth="1"/>
    <col min="12" max="12" width="13.5703125" style="4" hidden="1" customWidth="1"/>
    <col min="13" max="14" width="9.140625" style="4" hidden="1" customWidth="1"/>
    <col min="15" max="15" width="0" style="4" hidden="1" customWidth="1"/>
    <col min="16" max="16384" width="9.140625" style="4"/>
  </cols>
  <sheetData>
    <row r="1" spans="1:15" x14ac:dyDescent="0.25">
      <c r="A1" s="6" t="s">
        <v>188</v>
      </c>
      <c r="B1" s="6"/>
      <c r="C1" s="6"/>
      <c r="D1" s="6"/>
      <c r="J1" s="109" t="str">
        <f>IF(K1="","","Počet chýb")</f>
        <v/>
      </c>
      <c r="K1" s="111" t="str">
        <f>IF(SUM(I8:I276)=0,"",SUM(I8:I276))</f>
        <v/>
      </c>
    </row>
    <row r="2" spans="1:15" x14ac:dyDescent="0.25">
      <c r="A2" s="6"/>
      <c r="B2" s="6"/>
      <c r="C2" s="6"/>
      <c r="D2" s="6"/>
    </row>
    <row r="3" spans="1:15" x14ac:dyDescent="0.25">
      <c r="A3" s="33" t="s">
        <v>66</v>
      </c>
      <c r="B3" s="230" t="str">
        <f>IF('Bodovacie kritéria'!C5="","",'Bodovacie kritéria'!C5)</f>
        <v/>
      </c>
      <c r="C3" s="230"/>
      <c r="D3" s="230"/>
      <c r="E3" s="230"/>
      <c r="F3" s="230"/>
      <c r="G3" s="230"/>
      <c r="H3" s="230"/>
    </row>
    <row r="4" spans="1:15" x14ac:dyDescent="0.25">
      <c r="A4" s="33" t="s">
        <v>67</v>
      </c>
      <c r="B4" s="227" t="str">
        <f>IF('Bodovacie kritéria'!C6="","",'Bodovacie kritéria'!C6)</f>
        <v/>
      </c>
      <c r="C4" s="227"/>
      <c r="D4" s="227"/>
      <c r="E4" s="227"/>
      <c r="F4" s="227"/>
      <c r="G4" s="227"/>
    </row>
    <row r="6" spans="1:15" ht="63.75" x14ac:dyDescent="0.25">
      <c r="A6" s="17" t="s">
        <v>59</v>
      </c>
      <c r="B6" s="18" t="s">
        <v>57</v>
      </c>
      <c r="C6" s="18" t="s">
        <v>313</v>
      </c>
      <c r="D6" s="18" t="s">
        <v>314</v>
      </c>
      <c r="E6" s="18" t="s">
        <v>58</v>
      </c>
      <c r="F6" s="18" t="s">
        <v>426</v>
      </c>
      <c r="G6" s="18" t="s">
        <v>427</v>
      </c>
      <c r="H6" s="62" t="s">
        <v>175</v>
      </c>
      <c r="I6" s="102" t="s">
        <v>182</v>
      </c>
      <c r="J6" s="62" t="s">
        <v>429</v>
      </c>
      <c r="K6" s="62" t="s">
        <v>428</v>
      </c>
    </row>
    <row r="7" spans="1:15" ht="15.75" x14ac:dyDescent="0.25">
      <c r="A7" s="7" t="s">
        <v>60</v>
      </c>
      <c r="B7" s="8"/>
      <c r="C7" s="8"/>
      <c r="D7" s="8"/>
      <c r="E7" s="9"/>
      <c r="F7" s="106">
        <f>SUM(F8:F251)</f>
        <v>0</v>
      </c>
      <c r="G7" s="106">
        <f>SUM(G8:G251)</f>
        <v>0</v>
      </c>
      <c r="H7" s="10"/>
      <c r="I7" s="10"/>
      <c r="J7" s="106">
        <f>SUM(J8:J251)</f>
        <v>0</v>
      </c>
      <c r="K7" s="106">
        <f>SUM(K8:K251)</f>
        <v>0</v>
      </c>
      <c r="L7" s="46"/>
      <c r="M7" s="63"/>
      <c r="N7" s="172"/>
    </row>
    <row r="8" spans="1:15" ht="18" customHeight="1" x14ac:dyDescent="0.25">
      <c r="A8" s="156" t="s">
        <v>315</v>
      </c>
      <c r="B8" s="14" t="s">
        <v>53</v>
      </c>
      <c r="C8" s="157">
        <v>116</v>
      </c>
      <c r="D8" s="158" t="s">
        <v>316</v>
      </c>
      <c r="E8" s="165">
        <v>555</v>
      </c>
      <c r="F8" s="20"/>
      <c r="G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" s="60"/>
      <c r="I8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" s="20"/>
      <c r="K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" s="46"/>
      <c r="M8" s="63"/>
      <c r="N8" s="172">
        <v>0</v>
      </c>
      <c r="O8" s="4">
        <f t="shared" ref="O8:O71" si="0">IF(AND(N9=1,G9&gt;=0),G9,0)</f>
        <v>0</v>
      </c>
    </row>
    <row r="9" spans="1:15" ht="18" customHeight="1" x14ac:dyDescent="0.25">
      <c r="A9" s="156" t="s">
        <v>315</v>
      </c>
      <c r="B9" s="14" t="s">
        <v>53</v>
      </c>
      <c r="C9" s="157">
        <v>102</v>
      </c>
      <c r="D9" s="158" t="s">
        <v>317</v>
      </c>
      <c r="E9" s="165">
        <v>555</v>
      </c>
      <c r="F9" s="20"/>
      <c r="G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" s="60"/>
      <c r="I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" s="20"/>
      <c r="K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" s="46"/>
      <c r="M9" s="63"/>
      <c r="N9" s="172">
        <v>0</v>
      </c>
      <c r="O9" s="4">
        <f t="shared" si="0"/>
        <v>0</v>
      </c>
    </row>
    <row r="10" spans="1:15" ht="18" customHeight="1" x14ac:dyDescent="0.25">
      <c r="A10" s="156" t="s">
        <v>315</v>
      </c>
      <c r="B10" s="14" t="s">
        <v>53</v>
      </c>
      <c r="C10" s="157">
        <v>101</v>
      </c>
      <c r="D10" s="158" t="s">
        <v>318</v>
      </c>
      <c r="E10" s="165">
        <v>555</v>
      </c>
      <c r="F10" s="20"/>
      <c r="G1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" s="60"/>
      <c r="I1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" s="20"/>
      <c r="K1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" s="46" t="s">
        <v>140</v>
      </c>
      <c r="M10" s="63"/>
      <c r="N10" s="172">
        <v>0</v>
      </c>
      <c r="O10" s="4">
        <f t="shared" si="0"/>
        <v>0</v>
      </c>
    </row>
    <row r="11" spans="1:15" ht="18" customHeight="1" x14ac:dyDescent="0.25">
      <c r="A11" s="156" t="s">
        <v>4</v>
      </c>
      <c r="B11" s="14" t="s">
        <v>53</v>
      </c>
      <c r="C11" s="157">
        <v>103</v>
      </c>
      <c r="D11" s="158" t="s">
        <v>319</v>
      </c>
      <c r="E11" s="165">
        <v>617</v>
      </c>
      <c r="F11" s="20"/>
      <c r="G1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" s="60"/>
      <c r="I1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" s="20"/>
      <c r="K1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" s="46" t="s">
        <v>141</v>
      </c>
      <c r="M11" s="63"/>
      <c r="N11" s="172">
        <v>0</v>
      </c>
      <c r="O11" s="4">
        <f t="shared" si="0"/>
        <v>0</v>
      </c>
    </row>
    <row r="12" spans="1:15" ht="18" customHeight="1" x14ac:dyDescent="0.25">
      <c r="A12" s="156" t="s">
        <v>5</v>
      </c>
      <c r="B12" s="14" t="s">
        <v>53</v>
      </c>
      <c r="C12" s="157">
        <v>104</v>
      </c>
      <c r="D12" s="158" t="s">
        <v>320</v>
      </c>
      <c r="E12" s="165">
        <v>454</v>
      </c>
      <c r="F12" s="20"/>
      <c r="G1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" s="60"/>
      <c r="I1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" s="20"/>
      <c r="K1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" s="46" t="s">
        <v>142</v>
      </c>
      <c r="M12" s="63"/>
      <c r="N12" s="172">
        <v>0</v>
      </c>
      <c r="O12" s="4">
        <f t="shared" si="0"/>
        <v>0</v>
      </c>
    </row>
    <row r="13" spans="1:15" ht="18" customHeight="1" x14ac:dyDescent="0.25">
      <c r="A13" s="156" t="s">
        <v>5</v>
      </c>
      <c r="B13" s="14" t="s">
        <v>53</v>
      </c>
      <c r="C13" s="157">
        <v>105</v>
      </c>
      <c r="D13" s="158" t="s">
        <v>321</v>
      </c>
      <c r="E13" s="165">
        <v>454</v>
      </c>
      <c r="F13" s="20"/>
      <c r="G1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" s="60"/>
      <c r="I1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" s="20"/>
      <c r="K1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" s="46" t="s">
        <v>143</v>
      </c>
      <c r="M13" s="63"/>
      <c r="N13" s="172">
        <v>0</v>
      </c>
      <c r="O13" s="4">
        <f t="shared" si="0"/>
        <v>0</v>
      </c>
    </row>
    <row r="14" spans="1:15" ht="18" customHeight="1" x14ac:dyDescent="0.25">
      <c r="A14" s="156" t="s">
        <v>6</v>
      </c>
      <c r="B14" s="14" t="s">
        <v>53</v>
      </c>
      <c r="C14" s="157">
        <v>107</v>
      </c>
      <c r="D14" s="158" t="s">
        <v>322</v>
      </c>
      <c r="E14" s="165">
        <v>496</v>
      </c>
      <c r="F14" s="20"/>
      <c r="G1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" s="60"/>
      <c r="I1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" s="20"/>
      <c r="K1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" s="46" t="s">
        <v>144</v>
      </c>
      <c r="M14" s="63"/>
      <c r="N14" s="172">
        <v>0</v>
      </c>
      <c r="O14" s="4">
        <f t="shared" si="0"/>
        <v>0</v>
      </c>
    </row>
    <row r="15" spans="1:15" ht="18" customHeight="1" x14ac:dyDescent="0.25">
      <c r="A15" s="156" t="s">
        <v>6</v>
      </c>
      <c r="B15" s="14" t="s">
        <v>53</v>
      </c>
      <c r="C15" s="157">
        <v>106</v>
      </c>
      <c r="D15" s="158" t="s">
        <v>323</v>
      </c>
      <c r="E15" s="165">
        <v>496</v>
      </c>
      <c r="F15" s="20"/>
      <c r="G1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" s="60"/>
      <c r="I1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" s="20"/>
      <c r="K1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" s="46" t="s">
        <v>145</v>
      </c>
      <c r="M15" s="63"/>
      <c r="N15" s="172">
        <v>0</v>
      </c>
      <c r="O15" s="4">
        <f t="shared" si="0"/>
        <v>0</v>
      </c>
    </row>
    <row r="16" spans="1:15" ht="18" customHeight="1" x14ac:dyDescent="0.25">
      <c r="A16" s="156" t="s">
        <v>7</v>
      </c>
      <c r="B16" s="14" t="s">
        <v>53</v>
      </c>
      <c r="C16" s="157">
        <v>108</v>
      </c>
      <c r="D16" s="158" t="s">
        <v>324</v>
      </c>
      <c r="E16" s="165">
        <v>336</v>
      </c>
      <c r="F16" s="20"/>
      <c r="G1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" s="60"/>
      <c r="I1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" s="20"/>
      <c r="K1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" s="47" t="s">
        <v>146</v>
      </c>
      <c r="M16" s="63"/>
      <c r="N16" s="172">
        <v>0</v>
      </c>
      <c r="O16" s="4">
        <f t="shared" si="0"/>
        <v>0</v>
      </c>
    </row>
    <row r="17" spans="1:15" ht="18" customHeight="1" x14ac:dyDescent="0.25">
      <c r="A17" s="156" t="s">
        <v>8</v>
      </c>
      <c r="B17" s="14" t="s">
        <v>53</v>
      </c>
      <c r="C17" s="157">
        <v>109</v>
      </c>
      <c r="D17" s="158" t="s">
        <v>325</v>
      </c>
      <c r="E17" s="165">
        <v>843</v>
      </c>
      <c r="F17" s="20"/>
      <c r="G1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" s="60"/>
      <c r="I1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" s="20"/>
      <c r="K1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" s="46" t="s">
        <v>147</v>
      </c>
      <c r="M17" s="63"/>
      <c r="N17" s="172">
        <v>0</v>
      </c>
      <c r="O17" s="4">
        <f t="shared" si="0"/>
        <v>0</v>
      </c>
    </row>
    <row r="18" spans="1:15" ht="18" customHeight="1" x14ac:dyDescent="0.25">
      <c r="A18" s="156" t="s">
        <v>9</v>
      </c>
      <c r="B18" s="14" t="s">
        <v>53</v>
      </c>
      <c r="C18" s="157">
        <v>112</v>
      </c>
      <c r="D18" s="158" t="s">
        <v>326</v>
      </c>
      <c r="E18" s="165">
        <v>526</v>
      </c>
      <c r="F18" s="20"/>
      <c r="G1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" s="60"/>
      <c r="I1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" s="20"/>
      <c r="K1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" s="46" t="s">
        <v>148</v>
      </c>
      <c r="M18" s="63"/>
      <c r="N18" s="172">
        <v>0</v>
      </c>
      <c r="O18" s="4">
        <f t="shared" si="0"/>
        <v>0</v>
      </c>
    </row>
    <row r="19" spans="1:15" ht="18" customHeight="1" x14ac:dyDescent="0.25">
      <c r="A19" s="156" t="s">
        <v>9</v>
      </c>
      <c r="B19" s="14" t="s">
        <v>53</v>
      </c>
      <c r="C19" s="157">
        <v>113</v>
      </c>
      <c r="D19" s="158" t="s">
        <v>327</v>
      </c>
      <c r="E19" s="165">
        <v>526</v>
      </c>
      <c r="F19" s="20"/>
      <c r="G1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" s="60"/>
      <c r="I1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" s="20"/>
      <c r="K1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" s="46" t="s">
        <v>149</v>
      </c>
      <c r="M19" s="63"/>
      <c r="N19" s="172">
        <v>0</v>
      </c>
      <c r="O19" s="4">
        <f t="shared" si="0"/>
        <v>0</v>
      </c>
    </row>
    <row r="20" spans="1:15" ht="18" customHeight="1" x14ac:dyDescent="0.25">
      <c r="A20" s="156" t="s">
        <v>9</v>
      </c>
      <c r="B20" s="14" t="s">
        <v>53</v>
      </c>
      <c r="C20" s="157">
        <v>114</v>
      </c>
      <c r="D20" s="158" t="s">
        <v>328</v>
      </c>
      <c r="E20" s="166">
        <v>526</v>
      </c>
      <c r="F20" s="20"/>
      <c r="G2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" s="60"/>
      <c r="I2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" s="20"/>
      <c r="K2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" s="46" t="s">
        <v>150</v>
      </c>
      <c r="M20" s="63"/>
      <c r="N20" s="172">
        <v>0</v>
      </c>
      <c r="O20" s="4">
        <f t="shared" si="0"/>
        <v>0</v>
      </c>
    </row>
    <row r="21" spans="1:15" ht="18" customHeight="1" x14ac:dyDescent="0.25">
      <c r="A21" s="156" t="s">
        <v>9</v>
      </c>
      <c r="B21" s="14" t="s">
        <v>53</v>
      </c>
      <c r="C21" s="157">
        <v>804</v>
      </c>
      <c r="D21" s="158" t="s">
        <v>329</v>
      </c>
      <c r="E21" s="165">
        <v>526</v>
      </c>
      <c r="F21" s="20"/>
      <c r="G2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" s="60"/>
      <c r="I2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" s="20"/>
      <c r="K2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" s="46" t="s">
        <v>151</v>
      </c>
      <c r="M21" s="63"/>
      <c r="N21" s="172">
        <v>0</v>
      </c>
      <c r="O21" s="4">
        <f t="shared" si="0"/>
        <v>0</v>
      </c>
    </row>
    <row r="22" spans="1:15" ht="18" customHeight="1" x14ac:dyDescent="0.25">
      <c r="A22" s="156" t="s">
        <v>9</v>
      </c>
      <c r="B22" s="14" t="s">
        <v>53</v>
      </c>
      <c r="C22" s="157">
        <v>672</v>
      </c>
      <c r="D22" s="158" t="s">
        <v>330</v>
      </c>
      <c r="E22" s="165">
        <v>526</v>
      </c>
      <c r="F22" s="20"/>
      <c r="G2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" s="60"/>
      <c r="I2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" s="20"/>
      <c r="K2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" s="46" t="s">
        <v>152</v>
      </c>
      <c r="M22" s="63"/>
      <c r="N22" s="172">
        <v>0</v>
      </c>
      <c r="O22" s="4">
        <f t="shared" si="0"/>
        <v>0</v>
      </c>
    </row>
    <row r="23" spans="1:15" ht="18" customHeight="1" x14ac:dyDescent="0.25">
      <c r="A23" s="156" t="s">
        <v>9</v>
      </c>
      <c r="B23" s="14" t="s">
        <v>53</v>
      </c>
      <c r="C23" s="157">
        <v>665</v>
      </c>
      <c r="D23" s="158" t="s">
        <v>331</v>
      </c>
      <c r="E23" s="165">
        <v>526</v>
      </c>
      <c r="F23" s="20"/>
      <c r="G2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" s="60"/>
      <c r="I2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" s="20"/>
      <c r="K2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" s="47" t="s">
        <v>153</v>
      </c>
      <c r="M23" s="63"/>
      <c r="N23" s="172">
        <v>0</v>
      </c>
      <c r="O23" s="4" t="str">
        <f t="shared" si="0"/>
        <v/>
      </c>
    </row>
    <row r="24" spans="1:15" ht="18" customHeight="1" x14ac:dyDescent="0.25">
      <c r="A24" s="156" t="s">
        <v>10</v>
      </c>
      <c r="B24" s="14" t="s">
        <v>53</v>
      </c>
      <c r="C24" s="157">
        <v>303</v>
      </c>
      <c r="D24" s="158" t="s">
        <v>221</v>
      </c>
      <c r="E24" s="165">
        <v>304</v>
      </c>
      <c r="F24" s="20"/>
      <c r="G2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" s="60"/>
      <c r="I2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" s="20"/>
      <c r="K2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" s="46" t="s">
        <v>154</v>
      </c>
      <c r="M24" s="63"/>
      <c r="N24" s="172">
        <v>1</v>
      </c>
      <c r="O24" s="4" t="str">
        <f t="shared" si="0"/>
        <v/>
      </c>
    </row>
    <row r="25" spans="1:15" ht="18" customHeight="1" x14ac:dyDescent="0.25">
      <c r="A25" s="156" t="s">
        <v>10</v>
      </c>
      <c r="B25" s="14" t="s">
        <v>53</v>
      </c>
      <c r="C25" s="157">
        <v>812</v>
      </c>
      <c r="D25" s="158" t="s">
        <v>215</v>
      </c>
      <c r="E25" s="165">
        <v>304</v>
      </c>
      <c r="F25" s="20"/>
      <c r="G2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" s="60"/>
      <c r="I2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" s="20"/>
      <c r="K2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" s="46" t="s">
        <v>155</v>
      </c>
      <c r="M25" s="63"/>
      <c r="N25" s="172">
        <v>1</v>
      </c>
      <c r="O25" s="4" t="str">
        <f t="shared" si="0"/>
        <v/>
      </c>
    </row>
    <row r="26" spans="1:15" ht="18" customHeight="1" x14ac:dyDescent="0.25">
      <c r="A26" s="156" t="s">
        <v>10</v>
      </c>
      <c r="B26" s="14" t="s">
        <v>53</v>
      </c>
      <c r="C26" s="157">
        <v>823</v>
      </c>
      <c r="D26" s="158" t="s">
        <v>217</v>
      </c>
      <c r="E26" s="165">
        <v>304</v>
      </c>
      <c r="F26" s="20"/>
      <c r="G2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" s="60"/>
      <c r="I2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" s="20"/>
      <c r="K2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6" s="46" t="s">
        <v>156</v>
      </c>
      <c r="M26" s="63"/>
      <c r="N26" s="172">
        <v>1</v>
      </c>
      <c r="O26" s="4" t="str">
        <f t="shared" si="0"/>
        <v/>
      </c>
    </row>
    <row r="27" spans="1:15" ht="18" customHeight="1" x14ac:dyDescent="0.25">
      <c r="A27" s="156" t="s">
        <v>10</v>
      </c>
      <c r="B27" s="14" t="s">
        <v>53</v>
      </c>
      <c r="C27" s="157">
        <v>824</v>
      </c>
      <c r="D27" s="158" t="s">
        <v>218</v>
      </c>
      <c r="E27" s="165">
        <v>304</v>
      </c>
      <c r="F27" s="20"/>
      <c r="G2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" s="60"/>
      <c r="I2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" s="20"/>
      <c r="K2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7" s="46" t="s">
        <v>157</v>
      </c>
      <c r="M27" s="63"/>
      <c r="N27" s="172">
        <v>1</v>
      </c>
      <c r="O27" s="4" t="str">
        <f t="shared" si="0"/>
        <v/>
      </c>
    </row>
    <row r="28" spans="1:15" ht="18" customHeight="1" x14ac:dyDescent="0.25">
      <c r="A28" s="156" t="s">
        <v>10</v>
      </c>
      <c r="B28" s="14" t="s">
        <v>53</v>
      </c>
      <c r="C28" s="157">
        <v>825</v>
      </c>
      <c r="D28" s="158" t="s">
        <v>219</v>
      </c>
      <c r="E28" s="165">
        <v>304</v>
      </c>
      <c r="F28" s="20"/>
      <c r="G2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8" s="60"/>
      <c r="I2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8" s="20"/>
      <c r="K2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8" s="46" t="s">
        <v>158</v>
      </c>
      <c r="M28" s="63"/>
      <c r="N28" s="172">
        <v>1</v>
      </c>
      <c r="O28" s="4" t="str">
        <f t="shared" si="0"/>
        <v/>
      </c>
    </row>
    <row r="29" spans="1:15" ht="18" customHeight="1" x14ac:dyDescent="0.25">
      <c r="A29" s="156" t="s">
        <v>10</v>
      </c>
      <c r="B29" s="14" t="s">
        <v>53</v>
      </c>
      <c r="C29" s="157">
        <v>302</v>
      </c>
      <c r="D29" s="158" t="s">
        <v>220</v>
      </c>
      <c r="E29" s="165">
        <v>304</v>
      </c>
      <c r="F29" s="20"/>
      <c r="G2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9" s="60"/>
      <c r="I2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9" s="20"/>
      <c r="K2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9" s="46" t="s">
        <v>159</v>
      </c>
      <c r="M29" s="63"/>
      <c r="N29" s="172">
        <v>1</v>
      </c>
      <c r="O29" s="4" t="str">
        <f t="shared" si="0"/>
        <v/>
      </c>
    </row>
    <row r="30" spans="1:15" ht="18" customHeight="1" x14ac:dyDescent="0.25">
      <c r="A30" s="156" t="s">
        <v>10</v>
      </c>
      <c r="B30" s="14" t="s">
        <v>53</v>
      </c>
      <c r="C30" s="157">
        <v>608</v>
      </c>
      <c r="D30" s="158" t="s">
        <v>332</v>
      </c>
      <c r="E30" s="165">
        <v>304</v>
      </c>
      <c r="F30" s="20"/>
      <c r="G3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0" s="60"/>
      <c r="I3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0" s="20"/>
      <c r="K3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0" s="46" t="s">
        <v>160</v>
      </c>
      <c r="M30" s="63"/>
      <c r="N30" s="172">
        <v>1</v>
      </c>
      <c r="O30" s="4">
        <f t="shared" si="0"/>
        <v>0</v>
      </c>
    </row>
    <row r="31" spans="1:15" ht="18" customHeight="1" x14ac:dyDescent="0.25">
      <c r="A31" s="156" t="s">
        <v>10</v>
      </c>
      <c r="B31" s="14" t="s">
        <v>53</v>
      </c>
      <c r="C31" s="157">
        <v>735</v>
      </c>
      <c r="D31" s="158" t="s">
        <v>333</v>
      </c>
      <c r="E31" s="165">
        <v>304</v>
      </c>
      <c r="F31" s="20"/>
      <c r="G3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1" s="60"/>
      <c r="I3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1" s="20"/>
      <c r="K3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1" s="46" t="s">
        <v>161</v>
      </c>
      <c r="M31" s="63"/>
      <c r="N31" s="172">
        <v>0</v>
      </c>
      <c r="O31" s="4">
        <f t="shared" si="0"/>
        <v>0</v>
      </c>
    </row>
    <row r="32" spans="1:15" ht="18" customHeight="1" x14ac:dyDescent="0.25">
      <c r="A32" s="156" t="s">
        <v>10</v>
      </c>
      <c r="B32" s="14" t="s">
        <v>53</v>
      </c>
      <c r="C32" s="157">
        <v>736</v>
      </c>
      <c r="D32" s="158" t="s">
        <v>334</v>
      </c>
      <c r="E32" s="165">
        <v>304</v>
      </c>
      <c r="F32" s="20"/>
      <c r="G3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2" s="60"/>
      <c r="I3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2" s="20"/>
      <c r="K3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2" s="46" t="s">
        <v>162</v>
      </c>
      <c r="M32" s="63"/>
      <c r="N32" s="172">
        <v>0</v>
      </c>
      <c r="O32" s="4" t="str">
        <f t="shared" si="0"/>
        <v/>
      </c>
    </row>
    <row r="33" spans="1:15" ht="18" customHeight="1" x14ac:dyDescent="0.25">
      <c r="A33" s="156" t="s">
        <v>10</v>
      </c>
      <c r="B33" s="14" t="s">
        <v>53</v>
      </c>
      <c r="C33" s="157">
        <v>301</v>
      </c>
      <c r="D33" s="158" t="s">
        <v>335</v>
      </c>
      <c r="E33" s="165">
        <v>304</v>
      </c>
      <c r="F33" s="20"/>
      <c r="G3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3" s="60"/>
      <c r="I3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3" s="20"/>
      <c r="K3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3" s="46" t="s">
        <v>163</v>
      </c>
      <c r="M33" s="63"/>
      <c r="N33" s="172">
        <v>1</v>
      </c>
      <c r="O33" s="4" t="str">
        <f t="shared" si="0"/>
        <v/>
      </c>
    </row>
    <row r="34" spans="1:15" ht="18" customHeight="1" x14ac:dyDescent="0.25">
      <c r="A34" s="156" t="s">
        <v>10</v>
      </c>
      <c r="B34" s="14" t="s">
        <v>53</v>
      </c>
      <c r="C34" s="157">
        <v>304</v>
      </c>
      <c r="D34" s="158" t="s">
        <v>336</v>
      </c>
      <c r="E34" s="165">
        <v>304</v>
      </c>
      <c r="F34" s="20"/>
      <c r="G3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4" s="60"/>
      <c r="I3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4" s="20"/>
      <c r="K3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4" s="46"/>
      <c r="M34" s="63"/>
      <c r="N34" s="172">
        <v>1</v>
      </c>
      <c r="O34" s="4" t="str">
        <f t="shared" si="0"/>
        <v/>
      </c>
    </row>
    <row r="35" spans="1:15" ht="18" customHeight="1" x14ac:dyDescent="0.25">
      <c r="A35" s="156" t="s">
        <v>10</v>
      </c>
      <c r="B35" s="14" t="s">
        <v>53</v>
      </c>
      <c r="C35" s="157">
        <v>664</v>
      </c>
      <c r="D35" s="158" t="s">
        <v>216</v>
      </c>
      <c r="E35" s="165">
        <v>304</v>
      </c>
      <c r="F35" s="20"/>
      <c r="G3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5" s="60"/>
      <c r="I3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5" s="20"/>
      <c r="K3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5" s="46"/>
      <c r="M35" s="63"/>
      <c r="N35" s="172">
        <v>1</v>
      </c>
      <c r="O35" s="4" t="str">
        <f t="shared" si="0"/>
        <v/>
      </c>
    </row>
    <row r="36" spans="1:15" ht="18" customHeight="1" x14ac:dyDescent="0.25">
      <c r="A36" s="156" t="s">
        <v>10</v>
      </c>
      <c r="B36" s="14" t="s">
        <v>53</v>
      </c>
      <c r="C36" s="157">
        <v>311</v>
      </c>
      <c r="D36" s="158" t="s">
        <v>337</v>
      </c>
      <c r="E36" s="165">
        <v>304</v>
      </c>
      <c r="F36" s="20"/>
      <c r="G3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6" s="60"/>
      <c r="I3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6" s="20"/>
      <c r="K3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6" s="46"/>
      <c r="M36" s="63"/>
      <c r="N36" s="172">
        <v>1</v>
      </c>
      <c r="O36" s="4" t="str">
        <f t="shared" si="0"/>
        <v/>
      </c>
    </row>
    <row r="37" spans="1:15" ht="18" customHeight="1" x14ac:dyDescent="0.25">
      <c r="A37" s="156" t="s">
        <v>10</v>
      </c>
      <c r="B37" s="14" t="s">
        <v>53</v>
      </c>
      <c r="C37" s="157">
        <v>312</v>
      </c>
      <c r="D37" s="158" t="s">
        <v>338</v>
      </c>
      <c r="E37" s="165">
        <v>304</v>
      </c>
      <c r="F37" s="20"/>
      <c r="G3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7" s="60"/>
      <c r="I3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7" s="20"/>
      <c r="K3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7" s="46"/>
      <c r="M37" s="63"/>
      <c r="N37" s="172">
        <v>1</v>
      </c>
      <c r="O37" s="4" t="str">
        <f t="shared" si="0"/>
        <v/>
      </c>
    </row>
    <row r="38" spans="1:15" ht="18" customHeight="1" x14ac:dyDescent="0.25">
      <c r="A38" s="156" t="s">
        <v>10</v>
      </c>
      <c r="B38" s="14" t="s">
        <v>53</v>
      </c>
      <c r="C38" s="157">
        <v>313</v>
      </c>
      <c r="D38" s="158" t="s">
        <v>339</v>
      </c>
      <c r="E38" s="165">
        <v>304</v>
      </c>
      <c r="F38" s="20"/>
      <c r="G3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8" s="60"/>
      <c r="I3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8" s="20"/>
      <c r="K3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8" s="46"/>
      <c r="M38" s="63"/>
      <c r="N38" s="172">
        <v>1</v>
      </c>
      <c r="O38" s="4">
        <f t="shared" si="0"/>
        <v>0</v>
      </c>
    </row>
    <row r="39" spans="1:15" ht="18" customHeight="1" x14ac:dyDescent="0.25">
      <c r="A39" s="156" t="s">
        <v>10</v>
      </c>
      <c r="B39" s="14" t="s">
        <v>53</v>
      </c>
      <c r="C39" s="157">
        <v>314</v>
      </c>
      <c r="D39" s="158" t="s">
        <v>340</v>
      </c>
      <c r="E39" s="165">
        <v>304</v>
      </c>
      <c r="F39" s="20"/>
      <c r="G3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9" s="60"/>
      <c r="I3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9" s="20"/>
      <c r="K3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9" s="46"/>
      <c r="M39" s="63"/>
      <c r="N39" s="172">
        <v>0</v>
      </c>
      <c r="O39" s="4" t="str">
        <f t="shared" si="0"/>
        <v/>
      </c>
    </row>
    <row r="40" spans="1:15" ht="18" customHeight="1" x14ac:dyDescent="0.25">
      <c r="A40" s="156" t="s">
        <v>10</v>
      </c>
      <c r="B40" s="14" t="s">
        <v>53</v>
      </c>
      <c r="C40" s="157">
        <v>309</v>
      </c>
      <c r="D40" s="158" t="s">
        <v>341</v>
      </c>
      <c r="E40" s="165">
        <v>304</v>
      </c>
      <c r="F40" s="20"/>
      <c r="G4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0" s="60"/>
      <c r="I4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0" s="20"/>
      <c r="K4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0" s="46"/>
      <c r="M40" s="63"/>
      <c r="N40" s="172">
        <v>1</v>
      </c>
      <c r="O40" s="4" t="str">
        <f t="shared" si="0"/>
        <v/>
      </c>
    </row>
    <row r="41" spans="1:15" ht="18" customHeight="1" x14ac:dyDescent="0.25">
      <c r="A41" s="156" t="s">
        <v>10</v>
      </c>
      <c r="B41" s="14" t="s">
        <v>53</v>
      </c>
      <c r="C41" s="157">
        <v>310</v>
      </c>
      <c r="D41" s="158" t="s">
        <v>342</v>
      </c>
      <c r="E41" s="165">
        <v>304</v>
      </c>
      <c r="F41" s="20"/>
      <c r="G4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1" s="60"/>
      <c r="I4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1" s="20"/>
      <c r="K4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1" s="46"/>
      <c r="M41" s="63"/>
      <c r="N41" s="172">
        <v>1</v>
      </c>
      <c r="O41" s="4" t="str">
        <f t="shared" si="0"/>
        <v/>
      </c>
    </row>
    <row r="42" spans="1:15" ht="18" customHeight="1" x14ac:dyDescent="0.25">
      <c r="A42" s="156" t="s">
        <v>10</v>
      </c>
      <c r="B42" s="14" t="s">
        <v>53</v>
      </c>
      <c r="C42" s="157">
        <v>307</v>
      </c>
      <c r="D42" s="158" t="s">
        <v>343</v>
      </c>
      <c r="E42" s="165">
        <v>304</v>
      </c>
      <c r="F42" s="20"/>
      <c r="G4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2" s="60"/>
      <c r="I4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2" s="20"/>
      <c r="K4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2" s="46"/>
      <c r="M42" s="63"/>
      <c r="N42" s="172">
        <v>1</v>
      </c>
      <c r="O42" s="4" t="str">
        <f t="shared" si="0"/>
        <v/>
      </c>
    </row>
    <row r="43" spans="1:15" ht="18" customHeight="1" x14ac:dyDescent="0.25">
      <c r="A43" s="156" t="s">
        <v>11</v>
      </c>
      <c r="B43" s="14" t="s">
        <v>53</v>
      </c>
      <c r="C43" s="157">
        <v>828</v>
      </c>
      <c r="D43" s="160" t="s">
        <v>222</v>
      </c>
      <c r="E43" s="165">
        <v>3434</v>
      </c>
      <c r="F43" s="20"/>
      <c r="G4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3" s="60"/>
      <c r="I4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3" s="20"/>
      <c r="K4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3" s="46"/>
      <c r="M43" s="63"/>
      <c r="N43" s="172">
        <v>1</v>
      </c>
      <c r="O43" s="4" t="str">
        <f t="shared" si="0"/>
        <v/>
      </c>
    </row>
    <row r="44" spans="1:15" ht="18" customHeight="1" x14ac:dyDescent="0.25">
      <c r="A44" s="156" t="s">
        <v>11</v>
      </c>
      <c r="B44" s="14" t="s">
        <v>53</v>
      </c>
      <c r="C44" s="157">
        <v>829</v>
      </c>
      <c r="D44" s="160" t="s">
        <v>223</v>
      </c>
      <c r="E44" s="165">
        <v>3434</v>
      </c>
      <c r="F44" s="20"/>
      <c r="G4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4" s="60"/>
      <c r="I4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4" s="20"/>
      <c r="K4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4" s="46"/>
      <c r="M44" s="63"/>
      <c r="N44" s="172">
        <v>1</v>
      </c>
      <c r="O44" s="4" t="str">
        <f t="shared" si="0"/>
        <v/>
      </c>
    </row>
    <row r="45" spans="1:15" ht="18" customHeight="1" x14ac:dyDescent="0.25">
      <c r="A45" s="156" t="s">
        <v>11</v>
      </c>
      <c r="B45" s="14" t="s">
        <v>53</v>
      </c>
      <c r="C45" s="157">
        <v>827</v>
      </c>
      <c r="D45" s="160" t="s">
        <v>344</v>
      </c>
      <c r="E45" s="165">
        <v>3434</v>
      </c>
      <c r="F45" s="20"/>
      <c r="G4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5" s="60"/>
      <c r="I4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5" s="20"/>
      <c r="K4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5" s="46"/>
      <c r="M45" s="63"/>
      <c r="N45" s="172">
        <v>1</v>
      </c>
      <c r="O45" s="4" t="str">
        <f t="shared" si="0"/>
        <v/>
      </c>
    </row>
    <row r="46" spans="1:15" ht="18" customHeight="1" x14ac:dyDescent="0.25">
      <c r="A46" s="156" t="s">
        <v>12</v>
      </c>
      <c r="B46" s="14" t="s">
        <v>53</v>
      </c>
      <c r="C46" s="157">
        <v>616</v>
      </c>
      <c r="D46" s="160" t="s">
        <v>224</v>
      </c>
      <c r="E46" s="165">
        <v>1007</v>
      </c>
      <c r="F46" s="20"/>
      <c r="G4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6" s="60"/>
      <c r="I4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6" s="20"/>
      <c r="K4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6" s="46"/>
      <c r="M46" s="63"/>
      <c r="N46" s="172">
        <v>1</v>
      </c>
      <c r="O46" s="4">
        <f t="shared" si="0"/>
        <v>0</v>
      </c>
    </row>
    <row r="47" spans="1:15" ht="18" customHeight="1" x14ac:dyDescent="0.25">
      <c r="A47" s="156" t="s">
        <v>13</v>
      </c>
      <c r="B47" s="14" t="s">
        <v>53</v>
      </c>
      <c r="C47" s="157">
        <v>638</v>
      </c>
      <c r="D47" s="158" t="s">
        <v>345</v>
      </c>
      <c r="E47" s="165">
        <v>618</v>
      </c>
      <c r="F47" s="20"/>
      <c r="G4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7" s="60"/>
      <c r="I4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7" s="20"/>
      <c r="K4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7" s="46"/>
      <c r="M47" s="63"/>
      <c r="N47" s="172">
        <v>0</v>
      </c>
      <c r="O47" s="4">
        <f t="shared" si="0"/>
        <v>0</v>
      </c>
    </row>
    <row r="48" spans="1:15" ht="18" customHeight="1" x14ac:dyDescent="0.25">
      <c r="A48" s="156" t="s">
        <v>13</v>
      </c>
      <c r="B48" s="14" t="s">
        <v>53</v>
      </c>
      <c r="C48" s="157">
        <v>639</v>
      </c>
      <c r="D48" s="158" t="s">
        <v>346</v>
      </c>
      <c r="E48" s="165">
        <v>618</v>
      </c>
      <c r="F48" s="20"/>
      <c r="G4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8" s="60"/>
      <c r="I4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8" s="20"/>
      <c r="K4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8" s="46"/>
      <c r="M48" s="63"/>
      <c r="N48" s="172">
        <v>0</v>
      </c>
      <c r="O48" s="4" t="str">
        <f t="shared" si="0"/>
        <v>x</v>
      </c>
    </row>
    <row r="49" spans="1:15" ht="18" customHeight="1" x14ac:dyDescent="0.25">
      <c r="A49" s="156" t="s">
        <v>14</v>
      </c>
      <c r="B49" s="14" t="s">
        <v>53</v>
      </c>
      <c r="C49" s="157">
        <v>622</v>
      </c>
      <c r="D49" s="158" t="s">
        <v>214</v>
      </c>
      <c r="E49" s="167" t="s">
        <v>54</v>
      </c>
      <c r="F49" s="168" t="s">
        <v>54</v>
      </c>
      <c r="G49" s="169" t="s">
        <v>54</v>
      </c>
      <c r="H49" s="170" t="s">
        <v>54</v>
      </c>
      <c r="I49" s="17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9" s="168" t="s">
        <v>54</v>
      </c>
      <c r="K49" s="169" t="s">
        <v>54</v>
      </c>
      <c r="L49" s="46"/>
      <c r="M49" s="63"/>
      <c r="N49" s="172">
        <v>1</v>
      </c>
      <c r="O49" s="4">
        <f t="shared" si="0"/>
        <v>0</v>
      </c>
    </row>
    <row r="50" spans="1:15" ht="18" customHeight="1" x14ac:dyDescent="0.25">
      <c r="A50" s="156" t="s">
        <v>15</v>
      </c>
      <c r="B50" s="14" t="s">
        <v>53</v>
      </c>
      <c r="C50" s="157">
        <v>612</v>
      </c>
      <c r="D50" s="158" t="s">
        <v>347</v>
      </c>
      <c r="E50" s="165">
        <v>772</v>
      </c>
      <c r="F50" s="20"/>
      <c r="G5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0" s="60"/>
      <c r="I5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0" s="20"/>
      <c r="K5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0" s="46"/>
      <c r="M50" s="63"/>
      <c r="N50" s="172">
        <v>0</v>
      </c>
      <c r="O50" s="4">
        <f t="shared" si="0"/>
        <v>0</v>
      </c>
    </row>
    <row r="51" spans="1:15" ht="18" customHeight="1" x14ac:dyDescent="0.25">
      <c r="A51" s="156" t="s">
        <v>15</v>
      </c>
      <c r="B51" s="14" t="s">
        <v>53</v>
      </c>
      <c r="C51" s="157">
        <v>201</v>
      </c>
      <c r="D51" s="158" t="s">
        <v>348</v>
      </c>
      <c r="E51" s="165">
        <v>772</v>
      </c>
      <c r="F51" s="20"/>
      <c r="G5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1" s="60"/>
      <c r="I5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1" s="20"/>
      <c r="K5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1" s="46"/>
      <c r="M51" s="63"/>
      <c r="N51" s="172">
        <v>0</v>
      </c>
      <c r="O51" s="4">
        <f t="shared" si="0"/>
        <v>0</v>
      </c>
    </row>
    <row r="52" spans="1:15" ht="18" customHeight="1" x14ac:dyDescent="0.25">
      <c r="A52" s="156" t="s">
        <v>15</v>
      </c>
      <c r="B52" s="14" t="s">
        <v>53</v>
      </c>
      <c r="C52" s="157">
        <v>206</v>
      </c>
      <c r="D52" s="158" t="s">
        <v>349</v>
      </c>
      <c r="E52" s="165">
        <v>772</v>
      </c>
      <c r="F52" s="20"/>
      <c r="G5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2" s="60"/>
      <c r="I5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2" s="20"/>
      <c r="K5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2" s="46"/>
      <c r="M52" s="63"/>
      <c r="N52" s="172">
        <v>0</v>
      </c>
      <c r="O52" s="4">
        <f t="shared" si="0"/>
        <v>0</v>
      </c>
    </row>
    <row r="53" spans="1:15" ht="18" customHeight="1" x14ac:dyDescent="0.25">
      <c r="A53" s="156" t="s">
        <v>16</v>
      </c>
      <c r="B53" s="14" t="s">
        <v>53</v>
      </c>
      <c r="C53" s="157">
        <v>202</v>
      </c>
      <c r="D53" s="158" t="s">
        <v>350</v>
      </c>
      <c r="E53" s="165">
        <v>605</v>
      </c>
      <c r="F53" s="20"/>
      <c r="G5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3" s="60"/>
      <c r="I5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3" s="20"/>
      <c r="K5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3" s="46"/>
      <c r="M53" s="63"/>
      <c r="N53" s="172">
        <v>0</v>
      </c>
      <c r="O53" s="4" t="str">
        <f t="shared" si="0"/>
        <v/>
      </c>
    </row>
    <row r="54" spans="1:15" ht="18" customHeight="1" x14ac:dyDescent="0.25">
      <c r="A54" s="156" t="s">
        <v>17</v>
      </c>
      <c r="B54" s="14" t="s">
        <v>53</v>
      </c>
      <c r="C54" s="157">
        <v>204</v>
      </c>
      <c r="D54" s="158" t="s">
        <v>351</v>
      </c>
      <c r="E54" s="165">
        <v>627</v>
      </c>
      <c r="F54" s="20"/>
      <c r="G5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4" s="60"/>
      <c r="I5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4" s="20"/>
      <c r="K5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4" s="46"/>
      <c r="M54" s="63"/>
      <c r="N54" s="172">
        <v>1</v>
      </c>
      <c r="O54" s="4" t="str">
        <f t="shared" si="0"/>
        <v/>
      </c>
    </row>
    <row r="55" spans="1:15" ht="18" customHeight="1" x14ac:dyDescent="0.25">
      <c r="A55" s="156" t="s">
        <v>18</v>
      </c>
      <c r="B55" s="14" t="s">
        <v>53</v>
      </c>
      <c r="C55" s="157">
        <v>402</v>
      </c>
      <c r="D55" s="158" t="s">
        <v>352</v>
      </c>
      <c r="E55" s="165">
        <v>349</v>
      </c>
      <c r="F55" s="20"/>
      <c r="G5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5" s="60"/>
      <c r="I5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5" s="20"/>
      <c r="K5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5" s="46"/>
      <c r="M55" s="63"/>
      <c r="N55" s="172">
        <v>1</v>
      </c>
      <c r="O55" s="4" t="str">
        <f t="shared" si="0"/>
        <v/>
      </c>
    </row>
    <row r="56" spans="1:15" ht="18" customHeight="1" x14ac:dyDescent="0.25">
      <c r="A56" s="156" t="s">
        <v>19</v>
      </c>
      <c r="B56" s="14" t="s">
        <v>53</v>
      </c>
      <c r="C56" s="157">
        <v>205</v>
      </c>
      <c r="D56" s="158" t="s">
        <v>246</v>
      </c>
      <c r="E56" s="165">
        <v>278</v>
      </c>
      <c r="F56" s="20"/>
      <c r="G5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6" s="60"/>
      <c r="I5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6" s="20"/>
      <c r="K5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6" s="46"/>
      <c r="M56" s="63"/>
      <c r="N56" s="172">
        <v>1</v>
      </c>
      <c r="O56" s="4">
        <f t="shared" si="0"/>
        <v>0</v>
      </c>
    </row>
    <row r="57" spans="1:15" ht="18" customHeight="1" x14ac:dyDescent="0.25">
      <c r="A57" s="156" t="s">
        <v>19</v>
      </c>
      <c r="B57" s="14" t="s">
        <v>53</v>
      </c>
      <c r="C57" s="157">
        <v>609</v>
      </c>
      <c r="D57" s="158" t="s">
        <v>353</v>
      </c>
      <c r="E57" s="165">
        <v>278</v>
      </c>
      <c r="F57" s="20"/>
      <c r="G5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7" s="60"/>
      <c r="I5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7" s="20"/>
      <c r="K5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7" s="46"/>
      <c r="M57" s="63"/>
      <c r="N57" s="172">
        <v>0</v>
      </c>
      <c r="O57" s="4" t="str">
        <f t="shared" si="0"/>
        <v/>
      </c>
    </row>
    <row r="58" spans="1:15" ht="18" customHeight="1" x14ac:dyDescent="0.25">
      <c r="A58" s="156" t="s">
        <v>20</v>
      </c>
      <c r="B58" s="14" t="s">
        <v>53</v>
      </c>
      <c r="C58" s="157">
        <v>401</v>
      </c>
      <c r="D58" s="158" t="s">
        <v>354</v>
      </c>
      <c r="E58" s="165">
        <v>428</v>
      </c>
      <c r="F58" s="20"/>
      <c r="G5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8" s="60"/>
      <c r="I5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8" s="20"/>
      <c r="K5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8" s="46"/>
      <c r="M58" s="63"/>
      <c r="N58" s="172">
        <v>1</v>
      </c>
      <c r="O58" s="4" t="str">
        <f t="shared" si="0"/>
        <v/>
      </c>
    </row>
    <row r="59" spans="1:15" ht="18" customHeight="1" x14ac:dyDescent="0.25">
      <c r="A59" s="156" t="s">
        <v>21</v>
      </c>
      <c r="B59" s="14" t="s">
        <v>53</v>
      </c>
      <c r="C59" s="157">
        <v>722</v>
      </c>
      <c r="D59" s="158" t="s">
        <v>355</v>
      </c>
      <c r="E59" s="165">
        <v>1</v>
      </c>
      <c r="F59" s="20"/>
      <c r="G5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9" s="60"/>
      <c r="I5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9" s="20"/>
      <c r="K5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9" s="46"/>
      <c r="M59" s="63"/>
      <c r="N59" s="172">
        <v>1</v>
      </c>
      <c r="O59" s="4" t="str">
        <f t="shared" si="0"/>
        <v/>
      </c>
    </row>
    <row r="60" spans="1:15" ht="18" customHeight="1" x14ac:dyDescent="0.25">
      <c r="A60" s="156" t="s">
        <v>22</v>
      </c>
      <c r="B60" s="14" t="s">
        <v>53</v>
      </c>
      <c r="C60" s="157">
        <v>631</v>
      </c>
      <c r="D60" s="158" t="s">
        <v>247</v>
      </c>
      <c r="E60" s="165">
        <v>675</v>
      </c>
      <c r="F60" s="20"/>
      <c r="G6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0" s="60"/>
      <c r="I6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0" s="20"/>
      <c r="K6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0" s="46"/>
      <c r="M60" s="63"/>
      <c r="N60" s="172">
        <v>1</v>
      </c>
      <c r="O60" s="4" t="str">
        <f t="shared" si="0"/>
        <v/>
      </c>
    </row>
    <row r="61" spans="1:15" ht="18" customHeight="1" x14ac:dyDescent="0.25">
      <c r="A61" s="156" t="s">
        <v>22</v>
      </c>
      <c r="B61" s="14" t="s">
        <v>53</v>
      </c>
      <c r="C61" s="157">
        <v>644</v>
      </c>
      <c r="D61" s="158" t="s">
        <v>248</v>
      </c>
      <c r="E61" s="165">
        <v>675</v>
      </c>
      <c r="F61" s="20"/>
      <c r="G6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1" s="60"/>
      <c r="I6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1" s="20"/>
      <c r="K6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1" s="46"/>
      <c r="M61" s="63"/>
      <c r="N61" s="172">
        <v>1</v>
      </c>
      <c r="O61" s="4" t="str">
        <f t="shared" si="0"/>
        <v/>
      </c>
    </row>
    <row r="62" spans="1:15" ht="18" customHeight="1" x14ac:dyDescent="0.25">
      <c r="A62" s="156" t="s">
        <v>22</v>
      </c>
      <c r="B62" s="14" t="s">
        <v>53</v>
      </c>
      <c r="C62" s="157">
        <v>645</v>
      </c>
      <c r="D62" s="158" t="s">
        <v>249</v>
      </c>
      <c r="E62" s="165">
        <v>675</v>
      </c>
      <c r="F62" s="20"/>
      <c r="G6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2" s="60"/>
      <c r="I6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2" s="20"/>
      <c r="K6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2" s="46"/>
      <c r="M62" s="63"/>
      <c r="N62" s="172">
        <v>1</v>
      </c>
      <c r="O62" s="4" t="str">
        <f t="shared" si="0"/>
        <v/>
      </c>
    </row>
    <row r="63" spans="1:15" ht="18" customHeight="1" x14ac:dyDescent="0.25">
      <c r="A63" s="156" t="s">
        <v>22</v>
      </c>
      <c r="B63" s="14" t="s">
        <v>53</v>
      </c>
      <c r="C63" s="157">
        <v>646</v>
      </c>
      <c r="D63" s="158" t="s">
        <v>250</v>
      </c>
      <c r="E63" s="165">
        <v>675</v>
      </c>
      <c r="F63" s="20"/>
      <c r="G6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3" s="60"/>
      <c r="I6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3" s="20"/>
      <c r="K6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3" s="46"/>
      <c r="M63" s="63"/>
      <c r="N63" s="172">
        <v>1</v>
      </c>
      <c r="O63" s="4" t="str">
        <f t="shared" si="0"/>
        <v/>
      </c>
    </row>
    <row r="64" spans="1:15" ht="18" customHeight="1" x14ac:dyDescent="0.25">
      <c r="A64" s="156" t="s">
        <v>22</v>
      </c>
      <c r="B64" s="14" t="s">
        <v>53</v>
      </c>
      <c r="C64" s="157">
        <v>647</v>
      </c>
      <c r="D64" s="158" t="s">
        <v>251</v>
      </c>
      <c r="E64" s="165">
        <v>675</v>
      </c>
      <c r="F64" s="20"/>
      <c r="G6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4" s="60"/>
      <c r="I6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4" s="20"/>
      <c r="K6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4" s="46"/>
      <c r="M64" s="63"/>
      <c r="N64" s="172">
        <v>1</v>
      </c>
      <c r="O64" s="4" t="str">
        <f t="shared" si="0"/>
        <v/>
      </c>
    </row>
    <row r="65" spans="1:15" ht="18" customHeight="1" x14ac:dyDescent="0.25">
      <c r="A65" s="156" t="s">
        <v>22</v>
      </c>
      <c r="B65" s="14" t="s">
        <v>53</v>
      </c>
      <c r="C65" s="157">
        <v>648</v>
      </c>
      <c r="D65" s="158" t="s">
        <v>252</v>
      </c>
      <c r="E65" s="165">
        <v>675</v>
      </c>
      <c r="F65" s="20"/>
      <c r="G6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5" s="60"/>
      <c r="I6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5" s="20"/>
      <c r="K6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5" s="46"/>
      <c r="M65" s="63"/>
      <c r="N65" s="172">
        <v>1</v>
      </c>
      <c r="O65" s="4">
        <f t="shared" si="0"/>
        <v>0</v>
      </c>
    </row>
    <row r="66" spans="1:15" ht="18" customHeight="1" x14ac:dyDescent="0.25">
      <c r="A66" s="156" t="s">
        <v>22</v>
      </c>
      <c r="B66" s="14" t="s">
        <v>53</v>
      </c>
      <c r="C66" s="157">
        <v>677</v>
      </c>
      <c r="D66" s="158" t="s">
        <v>253</v>
      </c>
      <c r="E66" s="165">
        <v>675</v>
      </c>
      <c r="F66" s="20"/>
      <c r="G6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6" s="60"/>
      <c r="I6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6" s="20"/>
      <c r="K6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6" s="46"/>
      <c r="M66" s="63"/>
      <c r="N66" s="172">
        <v>0</v>
      </c>
      <c r="O66" s="4" t="str">
        <f t="shared" si="0"/>
        <v/>
      </c>
    </row>
    <row r="67" spans="1:15" ht="18" customHeight="1" x14ac:dyDescent="0.25">
      <c r="A67" s="156" t="s">
        <v>22</v>
      </c>
      <c r="B67" s="14" t="s">
        <v>53</v>
      </c>
      <c r="C67" s="157">
        <v>649</v>
      </c>
      <c r="D67" s="158" t="s">
        <v>254</v>
      </c>
      <c r="E67" s="165">
        <v>675</v>
      </c>
      <c r="F67" s="20"/>
      <c r="G6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7" s="60"/>
      <c r="I6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7" s="20"/>
      <c r="K6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7" s="46"/>
      <c r="M67" s="63"/>
      <c r="N67" s="172">
        <v>1</v>
      </c>
      <c r="O67" s="4" t="str">
        <f t="shared" si="0"/>
        <v/>
      </c>
    </row>
    <row r="68" spans="1:15" ht="18" customHeight="1" x14ac:dyDescent="0.25">
      <c r="A68" s="156" t="s">
        <v>22</v>
      </c>
      <c r="B68" s="14" t="s">
        <v>53</v>
      </c>
      <c r="C68" s="157">
        <v>650</v>
      </c>
      <c r="D68" s="158" t="s">
        <v>255</v>
      </c>
      <c r="E68" s="165">
        <v>675</v>
      </c>
      <c r="F68" s="20"/>
      <c r="G6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8" s="60"/>
      <c r="I6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8" s="20"/>
      <c r="K6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8" s="46"/>
      <c r="M68" s="63"/>
      <c r="N68" s="172">
        <v>1</v>
      </c>
      <c r="O68" s="4" t="str">
        <f t="shared" si="0"/>
        <v/>
      </c>
    </row>
    <row r="69" spans="1:15" ht="18" customHeight="1" x14ac:dyDescent="0.25">
      <c r="A69" s="156" t="s">
        <v>22</v>
      </c>
      <c r="B69" s="14" t="s">
        <v>53</v>
      </c>
      <c r="C69" s="157">
        <v>819</v>
      </c>
      <c r="D69" s="158" t="s">
        <v>256</v>
      </c>
      <c r="E69" s="165">
        <v>675</v>
      </c>
      <c r="F69" s="20"/>
      <c r="G6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9" s="60"/>
      <c r="I6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9" s="20"/>
      <c r="K6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9" s="46"/>
      <c r="M69" s="63"/>
      <c r="N69" s="172">
        <v>1</v>
      </c>
      <c r="O69" s="4" t="str">
        <f t="shared" si="0"/>
        <v/>
      </c>
    </row>
    <row r="70" spans="1:15" ht="18" customHeight="1" x14ac:dyDescent="0.25">
      <c r="A70" s="156" t="s">
        <v>22</v>
      </c>
      <c r="B70" s="14" t="s">
        <v>53</v>
      </c>
      <c r="C70" s="157">
        <v>675</v>
      </c>
      <c r="D70" s="158" t="s">
        <v>356</v>
      </c>
      <c r="E70" s="165">
        <v>675</v>
      </c>
      <c r="F70" s="20"/>
      <c r="G7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0" s="60"/>
      <c r="I7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0" s="20"/>
      <c r="K7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0" s="46"/>
      <c r="M70" s="63"/>
      <c r="N70" s="172">
        <v>1</v>
      </c>
      <c r="O70" s="4" t="str">
        <f t="shared" si="0"/>
        <v/>
      </c>
    </row>
    <row r="71" spans="1:15" ht="18" customHeight="1" x14ac:dyDescent="0.25">
      <c r="A71" s="156" t="s">
        <v>22</v>
      </c>
      <c r="B71" s="14" t="s">
        <v>53</v>
      </c>
      <c r="C71" s="157">
        <v>674</v>
      </c>
      <c r="D71" s="158" t="s">
        <v>257</v>
      </c>
      <c r="E71" s="165">
        <v>675</v>
      </c>
      <c r="F71" s="20"/>
      <c r="G7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1" s="60"/>
      <c r="I7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1" s="20"/>
      <c r="K7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1" s="46"/>
      <c r="M71" s="63"/>
      <c r="N71" s="172">
        <v>1</v>
      </c>
      <c r="O71" s="4" t="str">
        <f t="shared" si="0"/>
        <v/>
      </c>
    </row>
    <row r="72" spans="1:15" ht="18" customHeight="1" x14ac:dyDescent="0.25">
      <c r="A72" s="156" t="s">
        <v>22</v>
      </c>
      <c r="B72" s="14" t="s">
        <v>53</v>
      </c>
      <c r="C72" s="157">
        <v>821</v>
      </c>
      <c r="D72" s="158" t="s">
        <v>258</v>
      </c>
      <c r="E72" s="165">
        <v>675</v>
      </c>
      <c r="F72" s="20"/>
      <c r="G7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2" s="60"/>
      <c r="I7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2" s="20"/>
      <c r="K7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2" s="46"/>
      <c r="M72" s="63"/>
      <c r="N72" s="172">
        <v>1</v>
      </c>
      <c r="O72" s="4" t="str">
        <f t="shared" ref="O72:O135" si="1">IF(AND(N73=1,G73&gt;=0),G73,0)</f>
        <v/>
      </c>
    </row>
    <row r="73" spans="1:15" ht="18" customHeight="1" x14ac:dyDescent="0.25">
      <c r="A73" s="156" t="s">
        <v>22</v>
      </c>
      <c r="B73" s="14" t="s">
        <v>53</v>
      </c>
      <c r="C73" s="157">
        <v>671</v>
      </c>
      <c r="D73" s="158" t="s">
        <v>357</v>
      </c>
      <c r="E73" s="165">
        <v>675</v>
      </c>
      <c r="F73" s="20"/>
      <c r="G7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3" s="60"/>
      <c r="I7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3" s="20"/>
      <c r="K7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3" s="46"/>
      <c r="M73" s="63"/>
      <c r="N73" s="172">
        <v>1</v>
      </c>
      <c r="O73" s="4">
        <f t="shared" si="1"/>
        <v>0</v>
      </c>
    </row>
    <row r="74" spans="1:15" ht="18" customHeight="1" x14ac:dyDescent="0.25">
      <c r="A74" s="156" t="s">
        <v>22</v>
      </c>
      <c r="B74" s="14" t="s">
        <v>53</v>
      </c>
      <c r="C74" s="157">
        <v>658</v>
      </c>
      <c r="D74" s="158" t="s">
        <v>358</v>
      </c>
      <c r="E74" s="165">
        <v>675</v>
      </c>
      <c r="F74" s="20"/>
      <c r="G7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4" s="60"/>
      <c r="I7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4" s="20"/>
      <c r="K7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4" s="46"/>
      <c r="M74" s="63"/>
      <c r="N74" s="172">
        <v>0</v>
      </c>
      <c r="O74" s="4" t="str">
        <f t="shared" si="1"/>
        <v/>
      </c>
    </row>
    <row r="75" spans="1:15" ht="18" customHeight="1" x14ac:dyDescent="0.25">
      <c r="A75" s="156" t="s">
        <v>22</v>
      </c>
      <c r="B75" s="14" t="s">
        <v>53</v>
      </c>
      <c r="C75" s="157">
        <v>620</v>
      </c>
      <c r="D75" s="158" t="s">
        <v>359</v>
      </c>
      <c r="E75" s="165">
        <v>675</v>
      </c>
      <c r="F75" s="20"/>
      <c r="G7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5" s="60"/>
      <c r="I7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5" s="20"/>
      <c r="K7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5" s="46"/>
      <c r="M75" s="63"/>
      <c r="N75" s="172">
        <v>1</v>
      </c>
      <c r="O75" s="4" t="str">
        <f t="shared" si="1"/>
        <v/>
      </c>
    </row>
    <row r="76" spans="1:15" ht="18" customHeight="1" x14ac:dyDescent="0.25">
      <c r="A76" s="156" t="s">
        <v>22</v>
      </c>
      <c r="B76" s="14" t="s">
        <v>53</v>
      </c>
      <c r="C76" s="157">
        <v>619</v>
      </c>
      <c r="D76" s="158" t="s">
        <v>259</v>
      </c>
      <c r="E76" s="165">
        <v>675</v>
      </c>
      <c r="F76" s="20"/>
      <c r="G7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6" s="60"/>
      <c r="I7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6" s="20"/>
      <c r="K7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6" s="46"/>
      <c r="M76" s="63"/>
      <c r="N76" s="172">
        <v>1</v>
      </c>
      <c r="O76" s="4" t="str">
        <f t="shared" si="1"/>
        <v/>
      </c>
    </row>
    <row r="77" spans="1:15" ht="18" customHeight="1" x14ac:dyDescent="0.25">
      <c r="A77" s="156" t="s">
        <v>22</v>
      </c>
      <c r="B77" s="14" t="s">
        <v>53</v>
      </c>
      <c r="C77" s="157">
        <v>621</v>
      </c>
      <c r="D77" s="158" t="s">
        <v>360</v>
      </c>
      <c r="E77" s="165">
        <v>675</v>
      </c>
      <c r="F77" s="20"/>
      <c r="G7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7" s="60"/>
      <c r="I7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7" s="20"/>
      <c r="K7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7" s="46"/>
      <c r="M77" s="63"/>
      <c r="N77" s="172">
        <v>1</v>
      </c>
      <c r="O77" s="4">
        <f t="shared" si="1"/>
        <v>0</v>
      </c>
    </row>
    <row r="78" spans="1:15" ht="18" customHeight="1" x14ac:dyDescent="0.25">
      <c r="A78" s="156" t="s">
        <v>22</v>
      </c>
      <c r="B78" s="14" t="s">
        <v>53</v>
      </c>
      <c r="C78" s="157">
        <v>678</v>
      </c>
      <c r="D78" s="158" t="s">
        <v>361</v>
      </c>
      <c r="E78" s="165">
        <v>675</v>
      </c>
      <c r="F78" s="20"/>
      <c r="G7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8" s="60"/>
      <c r="I7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8" s="20"/>
      <c r="K7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8" s="46"/>
      <c r="M78" s="63"/>
      <c r="N78" s="172">
        <v>0</v>
      </c>
      <c r="O78" s="4" t="str">
        <f t="shared" si="1"/>
        <v/>
      </c>
    </row>
    <row r="79" spans="1:15" ht="18" customHeight="1" x14ac:dyDescent="0.25">
      <c r="A79" s="156" t="s">
        <v>22</v>
      </c>
      <c r="B79" s="14" t="s">
        <v>53</v>
      </c>
      <c r="C79" s="157">
        <v>803</v>
      </c>
      <c r="D79" s="158" t="s">
        <v>288</v>
      </c>
      <c r="E79" s="165">
        <v>675</v>
      </c>
      <c r="F79" s="20"/>
      <c r="G7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9" s="60"/>
      <c r="I7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9" s="20"/>
      <c r="K7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9" s="46"/>
      <c r="M79" s="63"/>
      <c r="N79" s="172">
        <v>1</v>
      </c>
      <c r="O79" s="4" t="str">
        <f t="shared" si="1"/>
        <v/>
      </c>
    </row>
    <row r="80" spans="1:15" ht="18" customHeight="1" x14ac:dyDescent="0.25">
      <c r="A80" s="156" t="s">
        <v>22</v>
      </c>
      <c r="B80" s="14" t="s">
        <v>53</v>
      </c>
      <c r="C80" s="157">
        <v>625</v>
      </c>
      <c r="D80" s="158" t="s">
        <v>260</v>
      </c>
      <c r="E80" s="165">
        <v>675</v>
      </c>
      <c r="F80" s="20"/>
      <c r="G8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0" s="60"/>
      <c r="I8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0" s="20"/>
      <c r="K8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0" s="46"/>
      <c r="M80" s="63"/>
      <c r="N80" s="172">
        <v>1</v>
      </c>
      <c r="O80" s="4">
        <f t="shared" si="1"/>
        <v>0</v>
      </c>
    </row>
    <row r="81" spans="1:15" ht="18" customHeight="1" x14ac:dyDescent="0.25">
      <c r="A81" s="156" t="s">
        <v>23</v>
      </c>
      <c r="B81" s="14" t="s">
        <v>53</v>
      </c>
      <c r="C81" s="157">
        <v>670</v>
      </c>
      <c r="D81" s="161" t="s">
        <v>362</v>
      </c>
      <c r="E81" s="165">
        <v>675</v>
      </c>
      <c r="F81" s="20"/>
      <c r="G8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1" s="60"/>
      <c r="I8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1" s="20"/>
      <c r="K8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1" s="46"/>
      <c r="M81" s="63"/>
      <c r="N81" s="172">
        <v>0</v>
      </c>
      <c r="O81" s="4">
        <f t="shared" si="1"/>
        <v>0</v>
      </c>
    </row>
    <row r="82" spans="1:15" ht="18" customHeight="1" x14ac:dyDescent="0.25">
      <c r="A82" s="156" t="s">
        <v>23</v>
      </c>
      <c r="B82" s="14" t="s">
        <v>53</v>
      </c>
      <c r="C82" s="157">
        <v>668</v>
      </c>
      <c r="D82" s="158" t="s">
        <v>363</v>
      </c>
      <c r="E82" s="165">
        <v>675</v>
      </c>
      <c r="F82" s="20"/>
      <c r="G8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2" s="60"/>
      <c r="I8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2" s="20"/>
      <c r="K8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2" s="46"/>
      <c r="M82" s="63"/>
      <c r="N82" s="172">
        <v>0</v>
      </c>
      <c r="O82" s="4">
        <f t="shared" si="1"/>
        <v>0</v>
      </c>
    </row>
    <row r="83" spans="1:15" ht="18" customHeight="1" x14ac:dyDescent="0.25">
      <c r="A83" s="156" t="s">
        <v>23</v>
      </c>
      <c r="B83" s="14" t="s">
        <v>53</v>
      </c>
      <c r="C83" s="157">
        <v>505</v>
      </c>
      <c r="D83" s="158" t="s">
        <v>364</v>
      </c>
      <c r="E83" s="165">
        <v>675</v>
      </c>
      <c r="F83" s="20"/>
      <c r="G8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3" s="60"/>
      <c r="I8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3" s="20"/>
      <c r="K8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3" s="46"/>
      <c r="M83" s="63"/>
      <c r="N83" s="172">
        <v>0</v>
      </c>
      <c r="O83" s="4">
        <f t="shared" si="1"/>
        <v>0</v>
      </c>
    </row>
    <row r="84" spans="1:15" ht="18" customHeight="1" x14ac:dyDescent="0.25">
      <c r="A84" s="156" t="s">
        <v>365</v>
      </c>
      <c r="B84" s="14" t="s">
        <v>53</v>
      </c>
      <c r="C84" s="157">
        <v>627</v>
      </c>
      <c r="D84" s="158" t="s">
        <v>261</v>
      </c>
      <c r="E84" s="165">
        <v>2335</v>
      </c>
      <c r="F84" s="20"/>
      <c r="G8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4" s="60"/>
      <c r="I8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4" s="20"/>
      <c r="K8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4" s="46"/>
      <c r="M84" s="63"/>
      <c r="N84" s="172">
        <v>0</v>
      </c>
      <c r="O84" s="4">
        <f t="shared" si="1"/>
        <v>0</v>
      </c>
    </row>
    <row r="85" spans="1:15" ht="18" customHeight="1" x14ac:dyDescent="0.25">
      <c r="A85" s="156" t="s">
        <v>365</v>
      </c>
      <c r="B85" s="14" t="s">
        <v>53</v>
      </c>
      <c r="C85" s="157">
        <v>626</v>
      </c>
      <c r="D85" s="158" t="s">
        <v>262</v>
      </c>
      <c r="E85" s="165">
        <v>2335</v>
      </c>
      <c r="F85" s="20"/>
      <c r="G8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5" s="60"/>
      <c r="I8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5" s="20"/>
      <c r="K8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5" s="46"/>
      <c r="M85" s="63"/>
      <c r="N85" s="172">
        <v>0</v>
      </c>
      <c r="O85" s="4" t="str">
        <f t="shared" si="1"/>
        <v/>
      </c>
    </row>
    <row r="86" spans="1:15" ht="18" customHeight="1" x14ac:dyDescent="0.25">
      <c r="A86" s="156" t="s">
        <v>365</v>
      </c>
      <c r="B86" s="14" t="s">
        <v>53</v>
      </c>
      <c r="C86" s="157">
        <v>712</v>
      </c>
      <c r="D86" s="158" t="s">
        <v>263</v>
      </c>
      <c r="E86" s="165">
        <v>2335</v>
      </c>
      <c r="F86" s="20"/>
      <c r="G8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6" s="60"/>
      <c r="I8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6" s="20"/>
      <c r="K8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6" s="46"/>
      <c r="M86" s="63"/>
      <c r="N86" s="172">
        <v>1</v>
      </c>
      <c r="O86" s="4" t="str">
        <f t="shared" si="1"/>
        <v/>
      </c>
    </row>
    <row r="87" spans="1:15" ht="18" customHeight="1" x14ac:dyDescent="0.25">
      <c r="A87" s="156" t="s">
        <v>365</v>
      </c>
      <c r="B87" s="14" t="s">
        <v>53</v>
      </c>
      <c r="C87" s="157">
        <v>818</v>
      </c>
      <c r="D87" s="158" t="s">
        <v>264</v>
      </c>
      <c r="E87" s="165">
        <v>2335</v>
      </c>
      <c r="F87" s="20"/>
      <c r="G8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7" s="60"/>
      <c r="I8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7" s="20"/>
      <c r="K8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7" s="46"/>
      <c r="M87" s="63"/>
      <c r="N87" s="172">
        <v>1</v>
      </c>
      <c r="O87" s="4" t="str">
        <f t="shared" si="1"/>
        <v/>
      </c>
    </row>
    <row r="88" spans="1:15" ht="18" customHeight="1" x14ac:dyDescent="0.25">
      <c r="A88" s="156" t="s">
        <v>365</v>
      </c>
      <c r="B88" s="14" t="s">
        <v>53</v>
      </c>
      <c r="C88" s="157">
        <v>703</v>
      </c>
      <c r="D88" s="158" t="s">
        <v>265</v>
      </c>
      <c r="E88" s="165">
        <v>2335</v>
      </c>
      <c r="F88" s="20"/>
      <c r="G8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8" s="60"/>
      <c r="I8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8" s="20"/>
      <c r="K8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8" s="46"/>
      <c r="M88" s="63"/>
      <c r="N88" s="172">
        <v>1</v>
      </c>
      <c r="O88" s="4" t="str">
        <f t="shared" si="1"/>
        <v/>
      </c>
    </row>
    <row r="89" spans="1:15" ht="18" customHeight="1" x14ac:dyDescent="0.25">
      <c r="A89" s="156" t="s">
        <v>365</v>
      </c>
      <c r="B89" s="14" t="s">
        <v>53</v>
      </c>
      <c r="C89" s="157">
        <v>731</v>
      </c>
      <c r="D89" s="158" t="s">
        <v>269</v>
      </c>
      <c r="E89" s="165">
        <v>2335</v>
      </c>
      <c r="F89" s="20"/>
      <c r="G8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9" s="60"/>
      <c r="I8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9" s="20"/>
      <c r="K8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9" s="46"/>
      <c r="M89" s="63"/>
      <c r="N89" s="172">
        <v>1</v>
      </c>
      <c r="O89" s="4" t="str">
        <f t="shared" si="1"/>
        <v/>
      </c>
    </row>
    <row r="90" spans="1:15" ht="18" customHeight="1" x14ac:dyDescent="0.25">
      <c r="A90" s="156" t="s">
        <v>365</v>
      </c>
      <c r="B90" s="14" t="s">
        <v>53</v>
      </c>
      <c r="C90" s="157">
        <v>704</v>
      </c>
      <c r="D90" s="158" t="s">
        <v>266</v>
      </c>
      <c r="E90" s="165">
        <v>2335</v>
      </c>
      <c r="F90" s="20"/>
      <c r="G9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0" s="60"/>
      <c r="I9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0" s="20"/>
      <c r="K9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0" s="46"/>
      <c r="M90" s="63"/>
      <c r="N90" s="172">
        <v>1</v>
      </c>
      <c r="O90" s="4" t="str">
        <f t="shared" si="1"/>
        <v/>
      </c>
    </row>
    <row r="91" spans="1:15" ht="18" customHeight="1" x14ac:dyDescent="0.25">
      <c r="A91" s="156" t="s">
        <v>365</v>
      </c>
      <c r="B91" s="14" t="s">
        <v>53</v>
      </c>
      <c r="C91" s="157">
        <v>732</v>
      </c>
      <c r="D91" s="158" t="s">
        <v>270</v>
      </c>
      <c r="E91" s="165">
        <v>2335</v>
      </c>
      <c r="F91" s="20"/>
      <c r="G9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1" s="60"/>
      <c r="I9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1" s="20"/>
      <c r="K9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1" s="46"/>
      <c r="M91" s="63"/>
      <c r="N91" s="172">
        <v>1</v>
      </c>
      <c r="O91" s="4" t="str">
        <f t="shared" si="1"/>
        <v/>
      </c>
    </row>
    <row r="92" spans="1:15" ht="18" customHeight="1" x14ac:dyDescent="0.25">
      <c r="A92" s="156" t="s">
        <v>365</v>
      </c>
      <c r="B92" s="14" t="s">
        <v>53</v>
      </c>
      <c r="C92" s="157">
        <v>705</v>
      </c>
      <c r="D92" s="158" t="s">
        <v>267</v>
      </c>
      <c r="E92" s="165">
        <v>2335</v>
      </c>
      <c r="F92" s="20"/>
      <c r="G9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2" s="60"/>
      <c r="I9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2" s="20"/>
      <c r="K9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2" s="46"/>
      <c r="M92" s="63"/>
      <c r="N92" s="172">
        <v>1</v>
      </c>
      <c r="O92" s="4" t="str">
        <f t="shared" si="1"/>
        <v/>
      </c>
    </row>
    <row r="93" spans="1:15" ht="18" customHeight="1" x14ac:dyDescent="0.25">
      <c r="A93" s="156" t="s">
        <v>365</v>
      </c>
      <c r="B93" s="14" t="s">
        <v>53</v>
      </c>
      <c r="C93" s="157">
        <v>733</v>
      </c>
      <c r="D93" s="158" t="s">
        <v>271</v>
      </c>
      <c r="E93" s="165">
        <v>2335</v>
      </c>
      <c r="F93" s="20"/>
      <c r="G9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3" s="60"/>
      <c r="I9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3" s="20"/>
      <c r="K9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3" s="46"/>
      <c r="M93" s="63"/>
      <c r="N93" s="172">
        <v>1</v>
      </c>
      <c r="O93" s="4" t="str">
        <f t="shared" si="1"/>
        <v/>
      </c>
    </row>
    <row r="94" spans="1:15" ht="18" customHeight="1" x14ac:dyDescent="0.25">
      <c r="A94" s="156" t="s">
        <v>365</v>
      </c>
      <c r="B94" s="14" t="s">
        <v>53</v>
      </c>
      <c r="C94" s="157">
        <v>706</v>
      </c>
      <c r="D94" s="158" t="s">
        <v>268</v>
      </c>
      <c r="E94" s="165">
        <v>2335</v>
      </c>
      <c r="F94" s="20"/>
      <c r="G9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4" s="60"/>
      <c r="I9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4" s="20"/>
      <c r="K9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4" s="46"/>
      <c r="M94" s="63"/>
      <c r="N94" s="172">
        <v>1</v>
      </c>
      <c r="O94" s="4" t="str">
        <f t="shared" si="1"/>
        <v/>
      </c>
    </row>
    <row r="95" spans="1:15" ht="18" customHeight="1" x14ac:dyDescent="0.25">
      <c r="A95" s="156" t="s">
        <v>365</v>
      </c>
      <c r="B95" s="14" t="s">
        <v>53</v>
      </c>
      <c r="C95" s="157">
        <v>734</v>
      </c>
      <c r="D95" s="158" t="s">
        <v>272</v>
      </c>
      <c r="E95" s="165">
        <v>2335</v>
      </c>
      <c r="F95" s="20"/>
      <c r="G9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5" s="60"/>
      <c r="I9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5" s="20"/>
      <c r="K9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5" s="46"/>
      <c r="M95" s="63"/>
      <c r="N95" s="172">
        <v>1</v>
      </c>
      <c r="O95" s="4" t="str">
        <f t="shared" si="1"/>
        <v/>
      </c>
    </row>
    <row r="96" spans="1:15" ht="18" customHeight="1" x14ac:dyDescent="0.25">
      <c r="A96" s="156" t="s">
        <v>365</v>
      </c>
      <c r="B96" s="14" t="s">
        <v>53</v>
      </c>
      <c r="C96" s="157">
        <v>715</v>
      </c>
      <c r="D96" s="158" t="s">
        <v>225</v>
      </c>
      <c r="E96" s="165">
        <v>2335</v>
      </c>
      <c r="F96" s="20"/>
      <c r="G9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6" s="60"/>
      <c r="I9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6" s="20"/>
      <c r="K9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6" s="46"/>
      <c r="M96" s="63"/>
      <c r="N96" s="172">
        <v>1</v>
      </c>
      <c r="O96" s="4" t="str">
        <f t="shared" si="1"/>
        <v/>
      </c>
    </row>
    <row r="97" spans="1:15" ht="18" customHeight="1" x14ac:dyDescent="0.25">
      <c r="A97" s="156" t="s">
        <v>365</v>
      </c>
      <c r="B97" s="14" t="s">
        <v>53</v>
      </c>
      <c r="C97" s="157">
        <v>808</v>
      </c>
      <c r="D97" s="158" t="s">
        <v>226</v>
      </c>
      <c r="E97" s="165">
        <v>2335</v>
      </c>
      <c r="F97" s="20"/>
      <c r="G9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7" s="60"/>
      <c r="I9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7" s="20"/>
      <c r="K9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7" s="46"/>
      <c r="M97" s="63"/>
      <c r="N97" s="172">
        <v>1</v>
      </c>
      <c r="O97" s="4" t="str">
        <f t="shared" si="1"/>
        <v/>
      </c>
    </row>
    <row r="98" spans="1:15" ht="18" customHeight="1" x14ac:dyDescent="0.25">
      <c r="A98" s="156" t="s">
        <v>365</v>
      </c>
      <c r="B98" s="14" t="s">
        <v>53</v>
      </c>
      <c r="C98" s="157">
        <v>727</v>
      </c>
      <c r="D98" s="158" t="s">
        <v>273</v>
      </c>
      <c r="E98" s="165">
        <v>2335</v>
      </c>
      <c r="F98" s="20"/>
      <c r="G9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8" s="60"/>
      <c r="I9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8" s="20"/>
      <c r="K9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8" s="46"/>
      <c r="M98" s="63"/>
      <c r="N98" s="172">
        <v>1</v>
      </c>
      <c r="O98" s="4" t="str">
        <f t="shared" si="1"/>
        <v/>
      </c>
    </row>
    <row r="99" spans="1:15" ht="18" customHeight="1" x14ac:dyDescent="0.25">
      <c r="A99" s="156" t="s">
        <v>365</v>
      </c>
      <c r="B99" s="14" t="s">
        <v>53</v>
      </c>
      <c r="C99" s="157">
        <v>728</v>
      </c>
      <c r="D99" s="158" t="s">
        <v>274</v>
      </c>
      <c r="E99" s="165">
        <v>2335</v>
      </c>
      <c r="F99" s="20"/>
      <c r="G9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9" s="60"/>
      <c r="I9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9" s="20"/>
      <c r="K9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9" s="46"/>
      <c r="M99" s="63"/>
      <c r="N99" s="172">
        <v>1</v>
      </c>
      <c r="O99" s="4" t="str">
        <f t="shared" si="1"/>
        <v/>
      </c>
    </row>
    <row r="100" spans="1:15" ht="18" customHeight="1" x14ac:dyDescent="0.25">
      <c r="A100" s="156" t="s">
        <v>365</v>
      </c>
      <c r="B100" s="14" t="s">
        <v>53</v>
      </c>
      <c r="C100" s="157">
        <v>815</v>
      </c>
      <c r="D100" s="158" t="s">
        <v>275</v>
      </c>
      <c r="E100" s="165">
        <v>2335</v>
      </c>
      <c r="F100" s="20"/>
      <c r="G10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0" s="60"/>
      <c r="I10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0" s="20"/>
      <c r="K10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0" s="46"/>
      <c r="M100" s="63"/>
      <c r="N100" s="172">
        <v>1</v>
      </c>
      <c r="O100" s="4" t="str">
        <f t="shared" si="1"/>
        <v/>
      </c>
    </row>
    <row r="101" spans="1:15" ht="18" customHeight="1" x14ac:dyDescent="0.25">
      <c r="A101" s="156" t="s">
        <v>365</v>
      </c>
      <c r="B101" s="14" t="s">
        <v>53</v>
      </c>
      <c r="C101" s="157">
        <v>701</v>
      </c>
      <c r="D101" s="158" t="s">
        <v>276</v>
      </c>
      <c r="E101" s="165">
        <v>2335</v>
      </c>
      <c r="F101" s="20"/>
      <c r="G10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1" s="60"/>
      <c r="I10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1" s="20"/>
      <c r="K10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1" s="46"/>
      <c r="M101" s="63"/>
      <c r="N101" s="172">
        <v>1</v>
      </c>
      <c r="O101" s="4" t="str">
        <f t="shared" si="1"/>
        <v/>
      </c>
    </row>
    <row r="102" spans="1:15" ht="18" customHeight="1" x14ac:dyDescent="0.25">
      <c r="A102" s="156" t="s">
        <v>365</v>
      </c>
      <c r="B102" s="14" t="s">
        <v>53</v>
      </c>
      <c r="C102" s="157">
        <v>740</v>
      </c>
      <c r="D102" s="158" t="s">
        <v>277</v>
      </c>
      <c r="E102" s="165">
        <v>2335</v>
      </c>
      <c r="F102" s="20"/>
      <c r="G10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2" s="60"/>
      <c r="I10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2" s="20"/>
      <c r="K10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2" s="46"/>
      <c r="M102" s="63"/>
      <c r="N102" s="172">
        <v>1</v>
      </c>
      <c r="O102" s="4" t="str">
        <f t="shared" si="1"/>
        <v/>
      </c>
    </row>
    <row r="103" spans="1:15" ht="18" customHeight="1" x14ac:dyDescent="0.25">
      <c r="A103" s="156" t="s">
        <v>365</v>
      </c>
      <c r="B103" s="14" t="s">
        <v>53</v>
      </c>
      <c r="C103" s="157">
        <v>741</v>
      </c>
      <c r="D103" s="158" t="s">
        <v>278</v>
      </c>
      <c r="E103" s="165">
        <v>2335</v>
      </c>
      <c r="F103" s="20"/>
      <c r="G10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3" s="60"/>
      <c r="I10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3" s="20"/>
      <c r="K10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3" s="46"/>
      <c r="M103" s="63"/>
      <c r="N103" s="172">
        <v>1</v>
      </c>
      <c r="O103" s="4" t="str">
        <f t="shared" si="1"/>
        <v/>
      </c>
    </row>
    <row r="104" spans="1:15" ht="18" customHeight="1" x14ac:dyDescent="0.25">
      <c r="A104" s="156" t="s">
        <v>365</v>
      </c>
      <c r="B104" s="14" t="s">
        <v>53</v>
      </c>
      <c r="C104" s="157">
        <v>742</v>
      </c>
      <c r="D104" s="158" t="s">
        <v>279</v>
      </c>
      <c r="E104" s="165">
        <v>2335</v>
      </c>
      <c r="F104" s="20"/>
      <c r="G10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4" s="60"/>
      <c r="I10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4" s="20"/>
      <c r="K10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4" s="46"/>
      <c r="M104" s="63"/>
      <c r="N104" s="172">
        <v>1</v>
      </c>
      <c r="O104" s="4" t="str">
        <f t="shared" si="1"/>
        <v/>
      </c>
    </row>
    <row r="105" spans="1:15" ht="18" customHeight="1" x14ac:dyDescent="0.25">
      <c r="A105" s="156" t="s">
        <v>365</v>
      </c>
      <c r="B105" s="14" t="s">
        <v>53</v>
      </c>
      <c r="C105" s="157">
        <v>743</v>
      </c>
      <c r="D105" s="158" t="s">
        <v>280</v>
      </c>
      <c r="E105" s="165">
        <v>2335</v>
      </c>
      <c r="F105" s="20"/>
      <c r="G10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5" s="60"/>
      <c r="I10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5" s="20"/>
      <c r="K10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5" s="46"/>
      <c r="M105" s="63"/>
      <c r="N105" s="172">
        <v>1</v>
      </c>
      <c r="O105" s="4" t="str">
        <f t="shared" si="1"/>
        <v/>
      </c>
    </row>
    <row r="106" spans="1:15" ht="18" customHeight="1" x14ac:dyDescent="0.25">
      <c r="A106" s="156" t="s">
        <v>365</v>
      </c>
      <c r="B106" s="14" t="s">
        <v>53</v>
      </c>
      <c r="C106" s="157">
        <v>809</v>
      </c>
      <c r="D106" s="158" t="s">
        <v>281</v>
      </c>
      <c r="E106" s="165">
        <v>2335</v>
      </c>
      <c r="F106" s="20"/>
      <c r="G10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6" s="60"/>
      <c r="I10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6" s="20"/>
      <c r="K10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6" s="46"/>
      <c r="M106" s="63"/>
      <c r="N106" s="172">
        <v>1</v>
      </c>
      <c r="O106" s="4" t="str">
        <f t="shared" si="1"/>
        <v/>
      </c>
    </row>
    <row r="107" spans="1:15" ht="18" customHeight="1" x14ac:dyDescent="0.25">
      <c r="A107" s="156" t="s">
        <v>365</v>
      </c>
      <c r="B107" s="14" t="s">
        <v>53</v>
      </c>
      <c r="C107" s="157">
        <v>810</v>
      </c>
      <c r="D107" s="158" t="s">
        <v>282</v>
      </c>
      <c r="E107" s="165">
        <v>2335</v>
      </c>
      <c r="F107" s="20"/>
      <c r="G10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7" s="60"/>
      <c r="I10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7" s="20"/>
      <c r="K10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7" s="46"/>
      <c r="M107" s="63"/>
      <c r="N107" s="172">
        <v>1</v>
      </c>
      <c r="O107" s="4" t="str">
        <f t="shared" si="1"/>
        <v/>
      </c>
    </row>
    <row r="108" spans="1:15" ht="18" customHeight="1" x14ac:dyDescent="0.25">
      <c r="A108" s="156" t="s">
        <v>365</v>
      </c>
      <c r="B108" s="14" t="s">
        <v>53</v>
      </c>
      <c r="C108" s="157">
        <v>702</v>
      </c>
      <c r="D108" s="158" t="s">
        <v>283</v>
      </c>
      <c r="E108" s="165">
        <v>2335</v>
      </c>
      <c r="F108" s="20"/>
      <c r="G10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8" s="60"/>
      <c r="I10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8" s="20"/>
      <c r="K10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8" s="46"/>
      <c r="M108" s="63"/>
      <c r="N108" s="172">
        <v>1</v>
      </c>
      <c r="O108" s="4" t="str">
        <f t="shared" si="1"/>
        <v/>
      </c>
    </row>
    <row r="109" spans="1:15" ht="18" customHeight="1" x14ac:dyDescent="0.25">
      <c r="A109" s="156" t="s">
        <v>365</v>
      </c>
      <c r="B109" s="14" t="s">
        <v>53</v>
      </c>
      <c r="C109" s="157">
        <v>817</v>
      </c>
      <c r="D109" s="158" t="s">
        <v>284</v>
      </c>
      <c r="E109" s="165">
        <v>2335</v>
      </c>
      <c r="F109" s="20"/>
      <c r="G10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9" s="60"/>
      <c r="I10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9" s="20"/>
      <c r="K10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9" s="46"/>
      <c r="M109" s="63"/>
      <c r="N109" s="172">
        <v>1</v>
      </c>
      <c r="O109" s="4" t="str">
        <f t="shared" si="1"/>
        <v/>
      </c>
    </row>
    <row r="110" spans="1:15" ht="18" customHeight="1" x14ac:dyDescent="0.25">
      <c r="A110" s="156" t="s">
        <v>365</v>
      </c>
      <c r="B110" s="14" t="s">
        <v>53</v>
      </c>
      <c r="C110" s="157">
        <v>820</v>
      </c>
      <c r="D110" s="158" t="s">
        <v>285</v>
      </c>
      <c r="E110" s="165">
        <v>2335</v>
      </c>
      <c r="F110" s="20"/>
      <c r="G11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0" s="60"/>
      <c r="I11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0" s="20"/>
      <c r="K11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0" s="46"/>
      <c r="M110" s="63"/>
      <c r="N110" s="172">
        <v>1</v>
      </c>
      <c r="O110" s="4" t="str">
        <f t="shared" si="1"/>
        <v/>
      </c>
    </row>
    <row r="111" spans="1:15" ht="18" customHeight="1" x14ac:dyDescent="0.25">
      <c r="A111" s="156" t="s">
        <v>365</v>
      </c>
      <c r="B111" s="14" t="s">
        <v>53</v>
      </c>
      <c r="C111" s="157">
        <v>805</v>
      </c>
      <c r="D111" s="158" t="s">
        <v>286</v>
      </c>
      <c r="E111" s="165">
        <v>2335</v>
      </c>
      <c r="F111" s="20"/>
      <c r="G11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1" s="60"/>
      <c r="I11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1" s="20"/>
      <c r="K11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1" s="46"/>
      <c r="M111" s="63"/>
      <c r="N111" s="172">
        <v>1</v>
      </c>
      <c r="O111" s="4" t="str">
        <f t="shared" si="1"/>
        <v/>
      </c>
    </row>
    <row r="112" spans="1:15" ht="18" customHeight="1" x14ac:dyDescent="0.25">
      <c r="A112" s="156" t="s">
        <v>365</v>
      </c>
      <c r="B112" s="14" t="s">
        <v>53</v>
      </c>
      <c r="C112" s="157">
        <v>614</v>
      </c>
      <c r="D112" s="158" t="s">
        <v>227</v>
      </c>
      <c r="E112" s="165">
        <v>2335</v>
      </c>
      <c r="F112" s="20"/>
      <c r="G11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2" s="60"/>
      <c r="I11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2" s="20"/>
      <c r="K11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2" s="46"/>
      <c r="M112" s="63"/>
      <c r="N112" s="172">
        <v>1</v>
      </c>
      <c r="O112" s="4" t="str">
        <f t="shared" si="1"/>
        <v/>
      </c>
    </row>
    <row r="113" spans="1:15" ht="18" customHeight="1" x14ac:dyDescent="0.25">
      <c r="A113" s="156" t="s">
        <v>365</v>
      </c>
      <c r="B113" s="14" t="s">
        <v>53</v>
      </c>
      <c r="C113" s="157">
        <v>714</v>
      </c>
      <c r="D113" s="158" t="s">
        <v>228</v>
      </c>
      <c r="E113" s="165">
        <v>2335</v>
      </c>
      <c r="F113" s="20"/>
      <c r="G11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3" s="60"/>
      <c r="I11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3" s="20"/>
      <c r="K11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3" s="46"/>
      <c r="M113" s="63"/>
      <c r="N113" s="172">
        <v>1</v>
      </c>
      <c r="O113" s="4" t="str">
        <f t="shared" si="1"/>
        <v/>
      </c>
    </row>
    <row r="114" spans="1:15" ht="18" customHeight="1" x14ac:dyDescent="0.25">
      <c r="A114" s="156" t="s">
        <v>365</v>
      </c>
      <c r="B114" s="14" t="s">
        <v>53</v>
      </c>
      <c r="C114" s="157">
        <v>708</v>
      </c>
      <c r="D114" s="158" t="s">
        <v>229</v>
      </c>
      <c r="E114" s="165">
        <v>2335</v>
      </c>
      <c r="F114" s="20"/>
      <c r="G11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4" s="60"/>
      <c r="I11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4" s="20"/>
      <c r="K11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4" s="46"/>
      <c r="M114" s="63"/>
      <c r="N114" s="172">
        <v>1</v>
      </c>
      <c r="O114" s="4" t="str">
        <f t="shared" si="1"/>
        <v/>
      </c>
    </row>
    <row r="115" spans="1:15" ht="18" customHeight="1" x14ac:dyDescent="0.25">
      <c r="A115" s="156" t="s">
        <v>365</v>
      </c>
      <c r="B115" s="14" t="s">
        <v>53</v>
      </c>
      <c r="C115" s="157">
        <v>610</v>
      </c>
      <c r="D115" s="158" t="s">
        <v>230</v>
      </c>
      <c r="E115" s="165">
        <v>2335</v>
      </c>
      <c r="F115" s="20"/>
      <c r="G11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5" s="60"/>
      <c r="I11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5" s="20"/>
      <c r="K11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5" s="46"/>
      <c r="M115" s="63"/>
      <c r="N115" s="172">
        <v>1</v>
      </c>
      <c r="O115" s="4" t="str">
        <f t="shared" si="1"/>
        <v/>
      </c>
    </row>
    <row r="116" spans="1:15" ht="18" customHeight="1" x14ac:dyDescent="0.25">
      <c r="A116" s="156" t="s">
        <v>365</v>
      </c>
      <c r="B116" s="14" t="s">
        <v>53</v>
      </c>
      <c r="C116" s="157">
        <v>611</v>
      </c>
      <c r="D116" s="158" t="s">
        <v>231</v>
      </c>
      <c r="E116" s="165">
        <v>2335</v>
      </c>
      <c r="F116" s="20"/>
      <c r="G11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6" s="60"/>
      <c r="I11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6" s="20"/>
      <c r="K11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6" s="46"/>
      <c r="M116" s="63"/>
      <c r="N116" s="172">
        <v>1</v>
      </c>
      <c r="O116" s="4" t="str">
        <f t="shared" si="1"/>
        <v/>
      </c>
    </row>
    <row r="117" spans="1:15" ht="18" customHeight="1" x14ac:dyDescent="0.25">
      <c r="A117" s="156" t="s">
        <v>365</v>
      </c>
      <c r="B117" s="14" t="s">
        <v>53</v>
      </c>
      <c r="C117" s="157">
        <v>730</v>
      </c>
      <c r="D117" s="158" t="s">
        <v>232</v>
      </c>
      <c r="E117" s="165">
        <v>2335</v>
      </c>
      <c r="F117" s="20"/>
      <c r="G11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7" s="60"/>
      <c r="I11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7" s="20"/>
      <c r="K11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7" s="46"/>
      <c r="M117" s="63"/>
      <c r="N117" s="172">
        <v>1</v>
      </c>
      <c r="O117" s="4" t="str">
        <f t="shared" si="1"/>
        <v/>
      </c>
    </row>
    <row r="118" spans="1:15" ht="18" customHeight="1" x14ac:dyDescent="0.25">
      <c r="A118" s="156" t="s">
        <v>365</v>
      </c>
      <c r="B118" s="14" t="s">
        <v>53</v>
      </c>
      <c r="C118" s="157">
        <v>709</v>
      </c>
      <c r="D118" s="158" t="s">
        <v>233</v>
      </c>
      <c r="E118" s="165">
        <v>2335</v>
      </c>
      <c r="F118" s="20"/>
      <c r="G11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8" s="60"/>
      <c r="I11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8" s="20"/>
      <c r="K11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8" s="46"/>
      <c r="M118" s="63"/>
      <c r="N118" s="172">
        <v>1</v>
      </c>
      <c r="O118" s="4" t="str">
        <f t="shared" si="1"/>
        <v/>
      </c>
    </row>
    <row r="119" spans="1:15" ht="18" customHeight="1" x14ac:dyDescent="0.25">
      <c r="A119" s="156" t="s">
        <v>365</v>
      </c>
      <c r="B119" s="14" t="s">
        <v>53</v>
      </c>
      <c r="C119" s="157">
        <v>811</v>
      </c>
      <c r="D119" s="158" t="s">
        <v>234</v>
      </c>
      <c r="E119" s="165">
        <v>2335</v>
      </c>
      <c r="F119" s="20"/>
      <c r="G11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9" s="60"/>
      <c r="I11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9" s="20"/>
      <c r="K11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9" s="46"/>
      <c r="M119" s="63"/>
      <c r="N119" s="172">
        <v>1</v>
      </c>
      <c r="O119" s="4" t="str">
        <f t="shared" si="1"/>
        <v/>
      </c>
    </row>
    <row r="120" spans="1:15" ht="18" customHeight="1" x14ac:dyDescent="0.25">
      <c r="A120" s="156" t="s">
        <v>365</v>
      </c>
      <c r="B120" s="14" t="s">
        <v>53</v>
      </c>
      <c r="C120" s="157">
        <v>826</v>
      </c>
      <c r="D120" s="158" t="s">
        <v>235</v>
      </c>
      <c r="E120" s="165">
        <v>2335</v>
      </c>
      <c r="F120" s="20"/>
      <c r="G12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0" s="60"/>
      <c r="I12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0" s="20"/>
      <c r="K12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0" s="46"/>
      <c r="M120" s="63"/>
      <c r="N120" s="172">
        <v>1</v>
      </c>
      <c r="O120" s="4" t="str">
        <f t="shared" si="1"/>
        <v/>
      </c>
    </row>
    <row r="121" spans="1:15" ht="18" customHeight="1" x14ac:dyDescent="0.25">
      <c r="A121" s="156" t="s">
        <v>365</v>
      </c>
      <c r="B121" s="14" t="s">
        <v>53</v>
      </c>
      <c r="C121" s="157">
        <v>713</v>
      </c>
      <c r="D121" s="158" t="s">
        <v>236</v>
      </c>
      <c r="E121" s="165">
        <v>2335</v>
      </c>
      <c r="F121" s="20"/>
      <c r="G12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1" s="60"/>
      <c r="I12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1" s="20"/>
      <c r="K12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1" s="46"/>
      <c r="M121" s="63"/>
      <c r="N121" s="172">
        <v>1</v>
      </c>
      <c r="O121" s="4" t="str">
        <f t="shared" si="1"/>
        <v/>
      </c>
    </row>
    <row r="122" spans="1:15" ht="18" customHeight="1" x14ac:dyDescent="0.25">
      <c r="A122" s="156" t="s">
        <v>365</v>
      </c>
      <c r="B122" s="14" t="s">
        <v>53</v>
      </c>
      <c r="C122" s="157">
        <v>726</v>
      </c>
      <c r="D122" s="158" t="s">
        <v>237</v>
      </c>
      <c r="E122" s="165">
        <v>2335</v>
      </c>
      <c r="F122" s="20"/>
      <c r="G12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2" s="60"/>
      <c r="I12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2" s="20"/>
      <c r="K12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2" s="46"/>
      <c r="M122" s="63"/>
      <c r="N122" s="172">
        <v>1</v>
      </c>
      <c r="O122" s="4" t="str">
        <f t="shared" si="1"/>
        <v/>
      </c>
    </row>
    <row r="123" spans="1:15" ht="18" customHeight="1" x14ac:dyDescent="0.25">
      <c r="A123" s="156" t="s">
        <v>365</v>
      </c>
      <c r="B123" s="14" t="s">
        <v>53</v>
      </c>
      <c r="C123" s="157">
        <v>739</v>
      </c>
      <c r="D123" s="158" t="s">
        <v>239</v>
      </c>
      <c r="E123" s="165">
        <v>2335</v>
      </c>
      <c r="F123" s="20"/>
      <c r="G12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3" s="60"/>
      <c r="I12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3" s="20"/>
      <c r="K12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3" s="46"/>
      <c r="M123" s="63"/>
      <c r="N123" s="172">
        <v>1</v>
      </c>
      <c r="O123" s="4" t="str">
        <f t="shared" si="1"/>
        <v/>
      </c>
    </row>
    <row r="124" spans="1:15" ht="18" customHeight="1" x14ac:dyDescent="0.25">
      <c r="A124" s="156" t="s">
        <v>365</v>
      </c>
      <c r="B124" s="14" t="s">
        <v>53</v>
      </c>
      <c r="C124" s="157">
        <v>744</v>
      </c>
      <c r="D124" s="158" t="s">
        <v>240</v>
      </c>
      <c r="E124" s="165">
        <v>2335</v>
      </c>
      <c r="F124" s="20"/>
      <c r="G12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4" s="60"/>
      <c r="I12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4" s="20"/>
      <c r="K12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4" s="46"/>
      <c r="M124" s="63"/>
      <c r="N124" s="172">
        <v>1</v>
      </c>
      <c r="O124" s="4" t="str">
        <f t="shared" si="1"/>
        <v/>
      </c>
    </row>
    <row r="125" spans="1:15" ht="18" customHeight="1" x14ac:dyDescent="0.25">
      <c r="A125" s="156" t="s">
        <v>365</v>
      </c>
      <c r="B125" s="14" t="s">
        <v>53</v>
      </c>
      <c r="C125" s="157">
        <v>745</v>
      </c>
      <c r="D125" s="158" t="s">
        <v>241</v>
      </c>
      <c r="E125" s="165">
        <v>2335</v>
      </c>
      <c r="F125" s="20"/>
      <c r="G12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5" s="60"/>
      <c r="I12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5" s="20"/>
      <c r="K12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5" s="46"/>
      <c r="M125" s="63"/>
      <c r="N125" s="172">
        <v>1</v>
      </c>
      <c r="O125" s="4" t="str">
        <f t="shared" si="1"/>
        <v/>
      </c>
    </row>
    <row r="126" spans="1:15" ht="18" customHeight="1" x14ac:dyDescent="0.25">
      <c r="A126" s="156" t="s">
        <v>365</v>
      </c>
      <c r="B126" s="14" t="s">
        <v>53</v>
      </c>
      <c r="C126" s="157">
        <v>737</v>
      </c>
      <c r="D126" s="158" t="s">
        <v>242</v>
      </c>
      <c r="E126" s="165">
        <v>2335</v>
      </c>
      <c r="F126" s="20"/>
      <c r="G12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6" s="60"/>
      <c r="I12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6" s="20"/>
      <c r="K12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6" s="46"/>
      <c r="M126" s="63"/>
      <c r="N126" s="172">
        <v>1</v>
      </c>
      <c r="O126" s="4" t="str">
        <f t="shared" si="1"/>
        <v/>
      </c>
    </row>
    <row r="127" spans="1:15" ht="18" customHeight="1" x14ac:dyDescent="0.25">
      <c r="A127" s="156" t="s">
        <v>365</v>
      </c>
      <c r="B127" s="14" t="s">
        <v>53</v>
      </c>
      <c r="C127" s="157">
        <v>738</v>
      </c>
      <c r="D127" s="158" t="s">
        <v>243</v>
      </c>
      <c r="E127" s="165">
        <v>2335</v>
      </c>
      <c r="F127" s="20"/>
      <c r="G12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7" s="60"/>
      <c r="I12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7" s="20"/>
      <c r="K12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7" s="46"/>
      <c r="M127" s="63"/>
      <c r="N127" s="172">
        <v>1</v>
      </c>
      <c r="O127" s="4" t="str">
        <f t="shared" si="1"/>
        <v/>
      </c>
    </row>
    <row r="128" spans="1:15" ht="18" customHeight="1" x14ac:dyDescent="0.25">
      <c r="A128" s="156" t="s">
        <v>365</v>
      </c>
      <c r="B128" s="14" t="s">
        <v>53</v>
      </c>
      <c r="C128" s="157">
        <v>718</v>
      </c>
      <c r="D128" s="158" t="s">
        <v>244</v>
      </c>
      <c r="E128" s="165">
        <v>2335</v>
      </c>
      <c r="F128" s="20"/>
      <c r="G12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8" s="60"/>
      <c r="I12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8" s="20"/>
      <c r="K12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8" s="46"/>
      <c r="M128" s="63"/>
      <c r="N128" s="172">
        <v>1</v>
      </c>
      <c r="O128" s="4">
        <f t="shared" si="1"/>
        <v>0</v>
      </c>
    </row>
    <row r="129" spans="1:15" ht="18" customHeight="1" x14ac:dyDescent="0.25">
      <c r="A129" s="156" t="s">
        <v>365</v>
      </c>
      <c r="B129" s="14" t="s">
        <v>53</v>
      </c>
      <c r="C129" s="157">
        <v>719</v>
      </c>
      <c r="D129" s="158" t="s">
        <v>245</v>
      </c>
      <c r="E129" s="165">
        <v>2335</v>
      </c>
      <c r="F129" s="20"/>
      <c r="G12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9" s="60"/>
      <c r="I12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9" s="20"/>
      <c r="K12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9" s="46"/>
      <c r="M129" s="63"/>
      <c r="N129" s="172">
        <v>0</v>
      </c>
      <c r="O129" s="4" t="str">
        <f t="shared" si="1"/>
        <v/>
      </c>
    </row>
    <row r="130" spans="1:15" ht="18" customHeight="1" x14ac:dyDescent="0.25">
      <c r="A130" s="156" t="s">
        <v>365</v>
      </c>
      <c r="B130" s="14" t="s">
        <v>53</v>
      </c>
      <c r="C130" s="157">
        <v>667</v>
      </c>
      <c r="D130" s="158" t="s">
        <v>366</v>
      </c>
      <c r="E130" s="165">
        <v>2335</v>
      </c>
      <c r="F130" s="20"/>
      <c r="G13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0" s="60"/>
      <c r="I13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0" s="20"/>
      <c r="K13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0" s="46"/>
      <c r="M130" s="63"/>
      <c r="N130" s="172">
        <v>1</v>
      </c>
      <c r="O130" s="4">
        <f t="shared" si="1"/>
        <v>0</v>
      </c>
    </row>
    <row r="131" spans="1:15" ht="18" customHeight="1" x14ac:dyDescent="0.25">
      <c r="A131" s="156" t="s">
        <v>365</v>
      </c>
      <c r="B131" s="14" t="s">
        <v>53</v>
      </c>
      <c r="C131" s="157">
        <v>830</v>
      </c>
      <c r="D131" s="158" t="s">
        <v>367</v>
      </c>
      <c r="E131" s="165">
        <v>2335</v>
      </c>
      <c r="F131" s="20"/>
      <c r="G13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1" s="60"/>
      <c r="I13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1" s="20"/>
      <c r="K13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1" s="46"/>
      <c r="M131" s="63"/>
      <c r="N131" s="172">
        <v>0</v>
      </c>
      <c r="O131" s="4">
        <f t="shared" si="1"/>
        <v>0</v>
      </c>
    </row>
    <row r="132" spans="1:15" ht="18" customHeight="1" x14ac:dyDescent="0.25">
      <c r="A132" s="156" t="s">
        <v>365</v>
      </c>
      <c r="B132" s="14" t="s">
        <v>53</v>
      </c>
      <c r="C132" s="157">
        <v>117</v>
      </c>
      <c r="D132" s="158" t="s">
        <v>368</v>
      </c>
      <c r="E132" s="165">
        <v>2335</v>
      </c>
      <c r="F132" s="20"/>
      <c r="G13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2" s="60"/>
      <c r="I13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2" s="20"/>
      <c r="K13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2" s="46"/>
      <c r="M132" s="63"/>
      <c r="N132" s="172">
        <v>0</v>
      </c>
      <c r="O132" s="4" t="str">
        <f t="shared" si="1"/>
        <v/>
      </c>
    </row>
    <row r="133" spans="1:15" ht="18" customHeight="1" x14ac:dyDescent="0.25">
      <c r="A133" s="156" t="s">
        <v>365</v>
      </c>
      <c r="B133" s="14" t="s">
        <v>53</v>
      </c>
      <c r="C133" s="157">
        <v>110</v>
      </c>
      <c r="D133" s="158" t="s">
        <v>369</v>
      </c>
      <c r="E133" s="165">
        <v>2335</v>
      </c>
      <c r="F133" s="20"/>
      <c r="G13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3" s="60"/>
      <c r="I13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3" s="20"/>
      <c r="K13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3" s="46"/>
      <c r="M133" s="63"/>
      <c r="N133" s="172">
        <v>1</v>
      </c>
      <c r="O133" s="4">
        <f t="shared" si="1"/>
        <v>0</v>
      </c>
    </row>
    <row r="134" spans="1:15" ht="18" customHeight="1" x14ac:dyDescent="0.25">
      <c r="A134" s="156" t="s">
        <v>365</v>
      </c>
      <c r="B134" s="14" t="s">
        <v>53</v>
      </c>
      <c r="C134" s="157">
        <v>203</v>
      </c>
      <c r="D134" s="158" t="s">
        <v>370</v>
      </c>
      <c r="E134" s="165">
        <v>2335</v>
      </c>
      <c r="F134" s="20"/>
      <c r="G13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4" s="60"/>
      <c r="I13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4" s="20"/>
      <c r="K13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4" s="46"/>
      <c r="M134" s="63"/>
      <c r="N134" s="172">
        <v>0</v>
      </c>
      <c r="O134" s="4">
        <f t="shared" si="1"/>
        <v>0</v>
      </c>
    </row>
    <row r="135" spans="1:15" ht="18" customHeight="1" x14ac:dyDescent="0.25">
      <c r="A135" s="156" t="s">
        <v>24</v>
      </c>
      <c r="B135" s="14" t="s">
        <v>53</v>
      </c>
      <c r="C135" s="157">
        <v>629</v>
      </c>
      <c r="D135" s="158" t="s">
        <v>287</v>
      </c>
      <c r="E135" s="165">
        <v>39612</v>
      </c>
      <c r="F135" s="20"/>
      <c r="G13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5" s="60"/>
      <c r="I13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5" s="20"/>
      <c r="K13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5" s="46"/>
      <c r="M135" s="63"/>
      <c r="N135" s="172">
        <v>0</v>
      </c>
      <c r="O135" s="4" t="str">
        <f t="shared" si="1"/>
        <v/>
      </c>
    </row>
    <row r="136" spans="1:15" ht="18" customHeight="1" x14ac:dyDescent="0.25">
      <c r="A136" s="156" t="s">
        <v>24</v>
      </c>
      <c r="B136" s="14" t="s">
        <v>53</v>
      </c>
      <c r="C136" s="157">
        <v>712</v>
      </c>
      <c r="D136" s="158" t="s">
        <v>263</v>
      </c>
      <c r="E136" s="165">
        <v>39612</v>
      </c>
      <c r="F136" s="20"/>
      <c r="G13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6" s="60"/>
      <c r="I13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6" s="20"/>
      <c r="K13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6" s="46"/>
      <c r="M136" s="63"/>
      <c r="N136" s="172">
        <v>1</v>
      </c>
      <c r="O136" s="4" t="str">
        <f t="shared" ref="O136:O199" si="2">IF(AND(N137=1,G137&gt;=0),G137,0)</f>
        <v/>
      </c>
    </row>
    <row r="137" spans="1:15" ht="18" customHeight="1" x14ac:dyDescent="0.25">
      <c r="A137" s="156" t="s">
        <v>24</v>
      </c>
      <c r="B137" s="14" t="s">
        <v>53</v>
      </c>
      <c r="C137" s="157">
        <v>818</v>
      </c>
      <c r="D137" s="158" t="s">
        <v>264</v>
      </c>
      <c r="E137" s="165">
        <v>39612</v>
      </c>
      <c r="F137" s="20"/>
      <c r="G13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7" s="60"/>
      <c r="I13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7" s="20"/>
      <c r="K13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7" s="46"/>
      <c r="M137" s="63"/>
      <c r="N137" s="172">
        <v>1</v>
      </c>
      <c r="O137" s="4" t="str">
        <f t="shared" si="2"/>
        <v/>
      </c>
    </row>
    <row r="138" spans="1:15" ht="18" customHeight="1" x14ac:dyDescent="0.25">
      <c r="A138" s="156" t="s">
        <v>24</v>
      </c>
      <c r="B138" s="14" t="s">
        <v>53</v>
      </c>
      <c r="C138" s="157">
        <v>703</v>
      </c>
      <c r="D138" s="158" t="s">
        <v>265</v>
      </c>
      <c r="E138" s="165">
        <v>39612</v>
      </c>
      <c r="F138" s="20"/>
      <c r="G13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8" s="60"/>
      <c r="I13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8" s="20"/>
      <c r="K13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8" s="46"/>
      <c r="M138" s="63"/>
      <c r="N138" s="172">
        <v>1</v>
      </c>
      <c r="O138" s="4" t="str">
        <f t="shared" si="2"/>
        <v/>
      </c>
    </row>
    <row r="139" spans="1:15" ht="18" customHeight="1" x14ac:dyDescent="0.25">
      <c r="A139" s="156" t="s">
        <v>24</v>
      </c>
      <c r="B139" s="14" t="s">
        <v>53</v>
      </c>
      <c r="C139" s="157">
        <v>731</v>
      </c>
      <c r="D139" s="158" t="s">
        <v>269</v>
      </c>
      <c r="E139" s="165">
        <v>39612</v>
      </c>
      <c r="F139" s="20"/>
      <c r="G13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9" s="60"/>
      <c r="I13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9" s="20"/>
      <c r="K13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9" s="46"/>
      <c r="M139" s="63"/>
      <c r="N139" s="172">
        <v>1</v>
      </c>
      <c r="O139" s="4" t="str">
        <f t="shared" si="2"/>
        <v/>
      </c>
    </row>
    <row r="140" spans="1:15" ht="18" customHeight="1" x14ac:dyDescent="0.25">
      <c r="A140" s="156" t="s">
        <v>24</v>
      </c>
      <c r="B140" s="14" t="s">
        <v>53</v>
      </c>
      <c r="C140" s="157">
        <v>704</v>
      </c>
      <c r="D140" s="158" t="s">
        <v>266</v>
      </c>
      <c r="E140" s="165">
        <v>39612</v>
      </c>
      <c r="F140" s="20"/>
      <c r="G14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0" s="60"/>
      <c r="I14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0" s="20"/>
      <c r="K14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0" s="46"/>
      <c r="M140" s="63"/>
      <c r="N140" s="172">
        <v>1</v>
      </c>
      <c r="O140" s="4" t="str">
        <f t="shared" si="2"/>
        <v/>
      </c>
    </row>
    <row r="141" spans="1:15" ht="18" customHeight="1" x14ac:dyDescent="0.25">
      <c r="A141" s="156" t="s">
        <v>24</v>
      </c>
      <c r="B141" s="14" t="s">
        <v>53</v>
      </c>
      <c r="C141" s="157">
        <v>732</v>
      </c>
      <c r="D141" s="158" t="s">
        <v>270</v>
      </c>
      <c r="E141" s="165">
        <v>39612</v>
      </c>
      <c r="F141" s="20"/>
      <c r="G14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1" s="60"/>
      <c r="I14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1" s="20"/>
      <c r="K14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1" s="46"/>
      <c r="M141" s="63"/>
      <c r="N141" s="172">
        <v>1</v>
      </c>
      <c r="O141" s="4" t="str">
        <f t="shared" si="2"/>
        <v/>
      </c>
    </row>
    <row r="142" spans="1:15" ht="18" customHeight="1" x14ac:dyDescent="0.25">
      <c r="A142" s="156" t="s">
        <v>24</v>
      </c>
      <c r="B142" s="14" t="s">
        <v>53</v>
      </c>
      <c r="C142" s="157">
        <v>705</v>
      </c>
      <c r="D142" s="158" t="s">
        <v>267</v>
      </c>
      <c r="E142" s="165">
        <v>39612</v>
      </c>
      <c r="F142" s="20"/>
      <c r="G14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2" s="60"/>
      <c r="I14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2" s="20"/>
      <c r="K14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2" s="46"/>
      <c r="M142" s="63"/>
      <c r="N142" s="172">
        <v>1</v>
      </c>
      <c r="O142" s="4" t="str">
        <f t="shared" si="2"/>
        <v/>
      </c>
    </row>
    <row r="143" spans="1:15" ht="18" customHeight="1" x14ac:dyDescent="0.25">
      <c r="A143" s="156" t="s">
        <v>24</v>
      </c>
      <c r="B143" s="14" t="s">
        <v>53</v>
      </c>
      <c r="C143" s="157">
        <v>733</v>
      </c>
      <c r="D143" s="158" t="s">
        <v>271</v>
      </c>
      <c r="E143" s="165">
        <v>39612</v>
      </c>
      <c r="F143" s="20"/>
      <c r="G14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3" s="60"/>
      <c r="I14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3" s="20"/>
      <c r="K14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3" s="46"/>
      <c r="M143" s="63"/>
      <c r="N143" s="172">
        <v>1</v>
      </c>
      <c r="O143" s="4" t="str">
        <f t="shared" si="2"/>
        <v/>
      </c>
    </row>
    <row r="144" spans="1:15" ht="18" customHeight="1" x14ac:dyDescent="0.25">
      <c r="A144" s="156" t="s">
        <v>24</v>
      </c>
      <c r="B144" s="14" t="s">
        <v>53</v>
      </c>
      <c r="C144" s="157">
        <v>706</v>
      </c>
      <c r="D144" s="158" t="s">
        <v>268</v>
      </c>
      <c r="E144" s="165">
        <v>39612</v>
      </c>
      <c r="F144" s="20"/>
      <c r="G14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4" s="60"/>
      <c r="I14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4" s="20"/>
      <c r="K14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4" s="46"/>
      <c r="M144" s="63"/>
      <c r="N144" s="172">
        <v>1</v>
      </c>
      <c r="O144" s="4" t="str">
        <f t="shared" si="2"/>
        <v/>
      </c>
    </row>
    <row r="145" spans="1:15" ht="18" customHeight="1" x14ac:dyDescent="0.25">
      <c r="A145" s="156" t="s">
        <v>24</v>
      </c>
      <c r="B145" s="14" t="s">
        <v>53</v>
      </c>
      <c r="C145" s="157">
        <v>734</v>
      </c>
      <c r="D145" s="158" t="s">
        <v>272</v>
      </c>
      <c r="E145" s="165">
        <v>39612</v>
      </c>
      <c r="F145" s="20"/>
      <c r="G14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5" s="60"/>
      <c r="I14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5" s="20"/>
      <c r="K14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5" s="46"/>
      <c r="M145" s="63"/>
      <c r="N145" s="172">
        <v>1</v>
      </c>
      <c r="O145" s="4" t="str">
        <f t="shared" si="2"/>
        <v/>
      </c>
    </row>
    <row r="146" spans="1:15" ht="18" customHeight="1" x14ac:dyDescent="0.25">
      <c r="A146" s="156" t="s">
        <v>24</v>
      </c>
      <c r="B146" s="14" t="s">
        <v>53</v>
      </c>
      <c r="C146" s="157">
        <v>715</v>
      </c>
      <c r="D146" s="158" t="s">
        <v>225</v>
      </c>
      <c r="E146" s="165">
        <v>39612</v>
      </c>
      <c r="F146" s="20"/>
      <c r="G14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6" s="60"/>
      <c r="I14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6" s="20"/>
      <c r="K14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6" s="46"/>
      <c r="M146" s="63"/>
      <c r="N146" s="172">
        <v>1</v>
      </c>
      <c r="O146" s="4" t="str">
        <f t="shared" si="2"/>
        <v/>
      </c>
    </row>
    <row r="147" spans="1:15" ht="18" customHeight="1" x14ac:dyDescent="0.25">
      <c r="A147" s="156" t="s">
        <v>24</v>
      </c>
      <c r="B147" s="14" t="s">
        <v>53</v>
      </c>
      <c r="C147" s="157">
        <v>808</v>
      </c>
      <c r="D147" s="158" t="s">
        <v>226</v>
      </c>
      <c r="E147" s="165">
        <v>39612</v>
      </c>
      <c r="F147" s="20"/>
      <c r="G14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7" s="60"/>
      <c r="I14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7" s="20"/>
      <c r="K14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7" s="46"/>
      <c r="M147" s="63"/>
      <c r="N147" s="172">
        <v>1</v>
      </c>
      <c r="O147" s="4" t="str">
        <f t="shared" si="2"/>
        <v/>
      </c>
    </row>
    <row r="148" spans="1:15" ht="18" customHeight="1" x14ac:dyDescent="0.25">
      <c r="A148" s="156" t="s">
        <v>24</v>
      </c>
      <c r="B148" s="14" t="s">
        <v>53</v>
      </c>
      <c r="C148" s="157">
        <v>727</v>
      </c>
      <c r="D148" s="158" t="s">
        <v>273</v>
      </c>
      <c r="E148" s="165">
        <v>39612</v>
      </c>
      <c r="F148" s="20"/>
      <c r="G14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8" s="60"/>
      <c r="I14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8" s="20"/>
      <c r="K14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8" s="46"/>
      <c r="M148" s="63"/>
      <c r="N148" s="172">
        <v>1</v>
      </c>
      <c r="O148" s="4" t="str">
        <f t="shared" si="2"/>
        <v/>
      </c>
    </row>
    <row r="149" spans="1:15" ht="18" customHeight="1" x14ac:dyDescent="0.25">
      <c r="A149" s="156" t="s">
        <v>24</v>
      </c>
      <c r="B149" s="14" t="s">
        <v>53</v>
      </c>
      <c r="C149" s="157">
        <v>728</v>
      </c>
      <c r="D149" s="158" t="s">
        <v>274</v>
      </c>
      <c r="E149" s="165">
        <v>39612</v>
      </c>
      <c r="F149" s="20"/>
      <c r="G14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9" s="60"/>
      <c r="I14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9" s="20"/>
      <c r="K14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9" s="46"/>
      <c r="M149" s="63"/>
      <c r="N149" s="172">
        <v>1</v>
      </c>
      <c r="O149" s="4" t="str">
        <f t="shared" si="2"/>
        <v/>
      </c>
    </row>
    <row r="150" spans="1:15" ht="18" customHeight="1" x14ac:dyDescent="0.25">
      <c r="A150" s="156" t="s">
        <v>24</v>
      </c>
      <c r="B150" s="14" t="s">
        <v>53</v>
      </c>
      <c r="C150" s="157">
        <v>815</v>
      </c>
      <c r="D150" s="158" t="s">
        <v>275</v>
      </c>
      <c r="E150" s="165">
        <v>39612</v>
      </c>
      <c r="F150" s="20"/>
      <c r="G15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0" s="60"/>
      <c r="I15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0" s="20"/>
      <c r="K15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0" s="46"/>
      <c r="M150" s="63"/>
      <c r="N150" s="172">
        <v>1</v>
      </c>
      <c r="O150" s="4" t="str">
        <f t="shared" si="2"/>
        <v/>
      </c>
    </row>
    <row r="151" spans="1:15" ht="18" customHeight="1" x14ac:dyDescent="0.25">
      <c r="A151" s="156" t="s">
        <v>24</v>
      </c>
      <c r="B151" s="14" t="s">
        <v>53</v>
      </c>
      <c r="C151" s="157">
        <v>701</v>
      </c>
      <c r="D151" s="158" t="s">
        <v>276</v>
      </c>
      <c r="E151" s="165">
        <v>39612</v>
      </c>
      <c r="F151" s="20"/>
      <c r="G15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1" s="60"/>
      <c r="I15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1" s="20"/>
      <c r="K15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1" s="46"/>
      <c r="M151" s="63"/>
      <c r="N151" s="172">
        <v>1</v>
      </c>
      <c r="O151" s="4" t="str">
        <f t="shared" si="2"/>
        <v/>
      </c>
    </row>
    <row r="152" spans="1:15" ht="18" customHeight="1" x14ac:dyDescent="0.25">
      <c r="A152" s="156" t="s">
        <v>24</v>
      </c>
      <c r="B152" s="14" t="s">
        <v>53</v>
      </c>
      <c r="C152" s="157">
        <v>740</v>
      </c>
      <c r="D152" s="158" t="s">
        <v>277</v>
      </c>
      <c r="E152" s="165">
        <v>39612</v>
      </c>
      <c r="F152" s="20"/>
      <c r="G15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2" s="60"/>
      <c r="I15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2" s="20"/>
      <c r="K15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2" s="46"/>
      <c r="M152" s="63"/>
      <c r="N152" s="172">
        <v>1</v>
      </c>
      <c r="O152" s="4" t="str">
        <f t="shared" si="2"/>
        <v/>
      </c>
    </row>
    <row r="153" spans="1:15" ht="18" customHeight="1" x14ac:dyDescent="0.25">
      <c r="A153" s="156" t="s">
        <v>24</v>
      </c>
      <c r="B153" s="14" t="s">
        <v>53</v>
      </c>
      <c r="C153" s="157">
        <v>741</v>
      </c>
      <c r="D153" s="158" t="s">
        <v>278</v>
      </c>
      <c r="E153" s="165">
        <v>39612</v>
      </c>
      <c r="F153" s="20"/>
      <c r="G15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3" s="60"/>
      <c r="I15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3" s="20"/>
      <c r="K15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3" s="46"/>
      <c r="M153" s="63"/>
      <c r="N153" s="172">
        <v>1</v>
      </c>
      <c r="O153" s="4" t="str">
        <f t="shared" si="2"/>
        <v/>
      </c>
    </row>
    <row r="154" spans="1:15" ht="18" customHeight="1" x14ac:dyDescent="0.25">
      <c r="A154" s="156" t="s">
        <v>24</v>
      </c>
      <c r="B154" s="14" t="s">
        <v>53</v>
      </c>
      <c r="C154" s="157">
        <v>742</v>
      </c>
      <c r="D154" s="158" t="s">
        <v>279</v>
      </c>
      <c r="E154" s="165">
        <v>39612</v>
      </c>
      <c r="F154" s="20"/>
      <c r="G15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4" s="60"/>
      <c r="I15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4" s="20"/>
      <c r="K15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4" s="46"/>
      <c r="M154" s="63"/>
      <c r="N154" s="172">
        <v>1</v>
      </c>
      <c r="O154" s="4" t="str">
        <f t="shared" si="2"/>
        <v/>
      </c>
    </row>
    <row r="155" spans="1:15" ht="18" customHeight="1" x14ac:dyDescent="0.25">
      <c r="A155" s="156" t="s">
        <v>24</v>
      </c>
      <c r="B155" s="14" t="s">
        <v>53</v>
      </c>
      <c r="C155" s="157">
        <v>743</v>
      </c>
      <c r="D155" s="158" t="s">
        <v>280</v>
      </c>
      <c r="E155" s="165">
        <v>39612</v>
      </c>
      <c r="F155" s="20"/>
      <c r="G15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5" s="60"/>
      <c r="I15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5" s="20"/>
      <c r="K15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5" s="46"/>
      <c r="M155" s="63"/>
      <c r="N155" s="172">
        <v>1</v>
      </c>
      <c r="O155" s="4" t="str">
        <f t="shared" si="2"/>
        <v/>
      </c>
    </row>
    <row r="156" spans="1:15" ht="18" customHeight="1" x14ac:dyDescent="0.25">
      <c r="A156" s="156" t="s">
        <v>24</v>
      </c>
      <c r="B156" s="14" t="s">
        <v>53</v>
      </c>
      <c r="C156" s="157">
        <v>809</v>
      </c>
      <c r="D156" s="158" t="s">
        <v>281</v>
      </c>
      <c r="E156" s="165">
        <v>39612</v>
      </c>
      <c r="F156" s="20"/>
      <c r="G15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6" s="60"/>
      <c r="I15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6" s="20"/>
      <c r="K15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6" s="46"/>
      <c r="M156" s="63"/>
      <c r="N156" s="172">
        <v>1</v>
      </c>
      <c r="O156" s="4" t="str">
        <f t="shared" si="2"/>
        <v/>
      </c>
    </row>
    <row r="157" spans="1:15" ht="18" customHeight="1" x14ac:dyDescent="0.25">
      <c r="A157" s="156" t="s">
        <v>24</v>
      </c>
      <c r="B157" s="14" t="s">
        <v>53</v>
      </c>
      <c r="C157" s="157">
        <v>810</v>
      </c>
      <c r="D157" s="158" t="s">
        <v>282</v>
      </c>
      <c r="E157" s="165">
        <v>39612</v>
      </c>
      <c r="F157" s="20"/>
      <c r="G15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7" s="60"/>
      <c r="I15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7" s="20"/>
      <c r="K15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7" s="46"/>
      <c r="M157" s="63"/>
      <c r="N157" s="172">
        <v>1</v>
      </c>
      <c r="O157" s="4" t="str">
        <f t="shared" si="2"/>
        <v/>
      </c>
    </row>
    <row r="158" spans="1:15" ht="18" customHeight="1" x14ac:dyDescent="0.25">
      <c r="A158" s="156" t="s">
        <v>24</v>
      </c>
      <c r="B158" s="14" t="s">
        <v>53</v>
      </c>
      <c r="C158" s="157">
        <v>702</v>
      </c>
      <c r="D158" s="158" t="s">
        <v>283</v>
      </c>
      <c r="E158" s="165">
        <v>39612</v>
      </c>
      <c r="F158" s="20"/>
      <c r="G15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8" s="60"/>
      <c r="I15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8" s="20"/>
      <c r="K15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8" s="46"/>
      <c r="M158" s="63"/>
      <c r="N158" s="172">
        <v>1</v>
      </c>
      <c r="O158" s="4" t="str">
        <f t="shared" si="2"/>
        <v/>
      </c>
    </row>
    <row r="159" spans="1:15" ht="18" customHeight="1" x14ac:dyDescent="0.25">
      <c r="A159" s="156" t="s">
        <v>24</v>
      </c>
      <c r="B159" s="14" t="s">
        <v>53</v>
      </c>
      <c r="C159" s="157">
        <v>817</v>
      </c>
      <c r="D159" s="158" t="s">
        <v>284</v>
      </c>
      <c r="E159" s="165">
        <v>39612</v>
      </c>
      <c r="F159" s="20"/>
      <c r="G15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9" s="60"/>
      <c r="I15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9" s="20"/>
      <c r="K15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9" s="46"/>
      <c r="M159" s="63"/>
      <c r="N159" s="172">
        <v>1</v>
      </c>
      <c r="O159" s="4" t="str">
        <f t="shared" si="2"/>
        <v/>
      </c>
    </row>
    <row r="160" spans="1:15" ht="18" customHeight="1" x14ac:dyDescent="0.25">
      <c r="A160" s="156" t="s">
        <v>24</v>
      </c>
      <c r="B160" s="14" t="s">
        <v>53</v>
      </c>
      <c r="C160" s="157">
        <v>820</v>
      </c>
      <c r="D160" s="158" t="s">
        <v>285</v>
      </c>
      <c r="E160" s="165">
        <v>39612</v>
      </c>
      <c r="F160" s="20"/>
      <c r="G16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0" s="60"/>
      <c r="I16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0" s="20"/>
      <c r="K16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0" s="46"/>
      <c r="M160" s="63"/>
      <c r="N160" s="172">
        <v>1</v>
      </c>
      <c r="O160" s="4" t="str">
        <f t="shared" si="2"/>
        <v/>
      </c>
    </row>
    <row r="161" spans="1:15" ht="18" customHeight="1" x14ac:dyDescent="0.25">
      <c r="A161" s="156" t="s">
        <v>24</v>
      </c>
      <c r="B161" s="14" t="s">
        <v>53</v>
      </c>
      <c r="C161" s="157">
        <v>805</v>
      </c>
      <c r="D161" s="158" t="s">
        <v>286</v>
      </c>
      <c r="E161" s="165">
        <v>39612</v>
      </c>
      <c r="F161" s="20"/>
      <c r="G16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1" s="60"/>
      <c r="I16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1" s="20"/>
      <c r="K16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1" s="46"/>
      <c r="M161" s="63"/>
      <c r="N161" s="172">
        <v>1</v>
      </c>
      <c r="O161" s="4" t="str">
        <f t="shared" si="2"/>
        <v/>
      </c>
    </row>
    <row r="162" spans="1:15" ht="18" customHeight="1" x14ac:dyDescent="0.25">
      <c r="A162" s="156" t="s">
        <v>24</v>
      </c>
      <c r="B162" s="14" t="s">
        <v>53</v>
      </c>
      <c r="C162" s="157">
        <v>614</v>
      </c>
      <c r="D162" s="158" t="s">
        <v>227</v>
      </c>
      <c r="E162" s="165">
        <v>39612</v>
      </c>
      <c r="F162" s="20"/>
      <c r="G16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2" s="60"/>
      <c r="I16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2" s="20"/>
      <c r="K16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2" s="46"/>
      <c r="M162" s="63"/>
      <c r="N162" s="172">
        <v>1</v>
      </c>
      <c r="O162" s="4" t="str">
        <f t="shared" si="2"/>
        <v/>
      </c>
    </row>
    <row r="163" spans="1:15" ht="18" customHeight="1" x14ac:dyDescent="0.25">
      <c r="A163" s="156" t="s">
        <v>24</v>
      </c>
      <c r="B163" s="14" t="s">
        <v>53</v>
      </c>
      <c r="C163" s="157">
        <v>714</v>
      </c>
      <c r="D163" s="158" t="s">
        <v>228</v>
      </c>
      <c r="E163" s="165">
        <v>39612</v>
      </c>
      <c r="F163" s="20"/>
      <c r="G16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3" s="60"/>
      <c r="I16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3" s="20"/>
      <c r="K16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3" s="46"/>
      <c r="M163" s="63"/>
      <c r="N163" s="172">
        <v>1</v>
      </c>
      <c r="O163" s="4" t="str">
        <f t="shared" si="2"/>
        <v/>
      </c>
    </row>
    <row r="164" spans="1:15" ht="18" customHeight="1" x14ac:dyDescent="0.25">
      <c r="A164" s="156" t="s">
        <v>24</v>
      </c>
      <c r="B164" s="14" t="s">
        <v>53</v>
      </c>
      <c r="C164" s="157">
        <v>708</v>
      </c>
      <c r="D164" s="158" t="s">
        <v>229</v>
      </c>
      <c r="E164" s="165">
        <v>39612</v>
      </c>
      <c r="F164" s="20"/>
      <c r="G16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4" s="60"/>
      <c r="I16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4" s="20"/>
      <c r="K16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4" s="46"/>
      <c r="M164" s="63"/>
      <c r="N164" s="172">
        <v>1</v>
      </c>
      <c r="O164" s="4" t="str">
        <f t="shared" si="2"/>
        <v/>
      </c>
    </row>
    <row r="165" spans="1:15" ht="18" customHeight="1" x14ac:dyDescent="0.25">
      <c r="A165" s="156" t="s">
        <v>24</v>
      </c>
      <c r="B165" s="14" t="s">
        <v>53</v>
      </c>
      <c r="C165" s="157">
        <v>610</v>
      </c>
      <c r="D165" s="158" t="s">
        <v>230</v>
      </c>
      <c r="E165" s="165">
        <v>39612</v>
      </c>
      <c r="F165" s="20"/>
      <c r="G16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5" s="60"/>
      <c r="I16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5" s="20"/>
      <c r="K16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5" s="46"/>
      <c r="M165" s="63"/>
      <c r="N165" s="172">
        <v>1</v>
      </c>
      <c r="O165" s="4" t="str">
        <f t="shared" si="2"/>
        <v/>
      </c>
    </row>
    <row r="166" spans="1:15" ht="18" customHeight="1" x14ac:dyDescent="0.25">
      <c r="A166" s="156" t="s">
        <v>24</v>
      </c>
      <c r="B166" s="14" t="s">
        <v>53</v>
      </c>
      <c r="C166" s="157">
        <v>611</v>
      </c>
      <c r="D166" s="158" t="s">
        <v>231</v>
      </c>
      <c r="E166" s="165">
        <v>39612</v>
      </c>
      <c r="F166" s="20"/>
      <c r="G16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6" s="60"/>
      <c r="I16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6" s="20"/>
      <c r="K16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6" s="46"/>
      <c r="M166" s="63"/>
      <c r="N166" s="172">
        <v>1</v>
      </c>
      <c r="O166" s="4" t="str">
        <f t="shared" si="2"/>
        <v/>
      </c>
    </row>
    <row r="167" spans="1:15" ht="18" customHeight="1" x14ac:dyDescent="0.25">
      <c r="A167" s="156" t="s">
        <v>24</v>
      </c>
      <c r="B167" s="14" t="s">
        <v>53</v>
      </c>
      <c r="C167" s="157">
        <v>730</v>
      </c>
      <c r="D167" s="158" t="s">
        <v>232</v>
      </c>
      <c r="E167" s="165">
        <v>39612</v>
      </c>
      <c r="F167" s="20"/>
      <c r="G16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7" s="60"/>
      <c r="I16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7" s="20"/>
      <c r="K16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7" s="46"/>
      <c r="M167" s="63"/>
      <c r="N167" s="172">
        <v>1</v>
      </c>
      <c r="O167" s="4" t="str">
        <f t="shared" si="2"/>
        <v/>
      </c>
    </row>
    <row r="168" spans="1:15" ht="18" customHeight="1" x14ac:dyDescent="0.25">
      <c r="A168" s="156" t="s">
        <v>24</v>
      </c>
      <c r="B168" s="14" t="s">
        <v>53</v>
      </c>
      <c r="C168" s="157">
        <v>709</v>
      </c>
      <c r="D168" s="158" t="s">
        <v>233</v>
      </c>
      <c r="E168" s="165">
        <v>39612</v>
      </c>
      <c r="F168" s="20"/>
      <c r="G16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8" s="60"/>
      <c r="I16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8" s="20"/>
      <c r="K16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8" s="46"/>
      <c r="M168" s="63"/>
      <c r="N168" s="172">
        <v>1</v>
      </c>
      <c r="O168" s="4" t="str">
        <f t="shared" si="2"/>
        <v/>
      </c>
    </row>
    <row r="169" spans="1:15" ht="18" customHeight="1" x14ac:dyDescent="0.25">
      <c r="A169" s="156" t="s">
        <v>24</v>
      </c>
      <c r="B169" s="14" t="s">
        <v>53</v>
      </c>
      <c r="C169" s="157">
        <v>811</v>
      </c>
      <c r="D169" s="158" t="s">
        <v>234</v>
      </c>
      <c r="E169" s="165">
        <v>39612</v>
      </c>
      <c r="F169" s="20"/>
      <c r="G16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9" s="60"/>
      <c r="I16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9" s="20"/>
      <c r="K16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9" s="46"/>
      <c r="M169" s="63"/>
      <c r="N169" s="172">
        <v>1</v>
      </c>
      <c r="O169" s="4" t="str">
        <f t="shared" si="2"/>
        <v/>
      </c>
    </row>
    <row r="170" spans="1:15" ht="18" customHeight="1" x14ac:dyDescent="0.25">
      <c r="A170" s="156" t="s">
        <v>24</v>
      </c>
      <c r="B170" s="14" t="s">
        <v>53</v>
      </c>
      <c r="C170" s="157">
        <v>826</v>
      </c>
      <c r="D170" s="158" t="s">
        <v>235</v>
      </c>
      <c r="E170" s="165">
        <v>39612</v>
      </c>
      <c r="F170" s="20"/>
      <c r="G17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0" s="60"/>
      <c r="I17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0" s="20"/>
      <c r="K17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0" s="46"/>
      <c r="M170" s="63"/>
      <c r="N170" s="172">
        <v>1</v>
      </c>
      <c r="O170" s="4" t="str">
        <f t="shared" si="2"/>
        <v/>
      </c>
    </row>
    <row r="171" spans="1:15" ht="18" customHeight="1" x14ac:dyDescent="0.25">
      <c r="A171" s="156" t="s">
        <v>24</v>
      </c>
      <c r="B171" s="14" t="s">
        <v>53</v>
      </c>
      <c r="C171" s="157">
        <v>713</v>
      </c>
      <c r="D171" s="158" t="s">
        <v>236</v>
      </c>
      <c r="E171" s="165">
        <v>39612</v>
      </c>
      <c r="F171" s="20"/>
      <c r="G17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1" s="60"/>
      <c r="I17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1" s="20"/>
      <c r="K17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1" s="46"/>
      <c r="M171" s="63"/>
      <c r="N171" s="172">
        <v>1</v>
      </c>
      <c r="O171" s="4" t="str">
        <f t="shared" si="2"/>
        <v/>
      </c>
    </row>
    <row r="172" spans="1:15" ht="18" customHeight="1" x14ac:dyDescent="0.25">
      <c r="A172" s="156" t="s">
        <v>24</v>
      </c>
      <c r="B172" s="14" t="s">
        <v>53</v>
      </c>
      <c r="C172" s="157">
        <v>726</v>
      </c>
      <c r="D172" s="158" t="s">
        <v>237</v>
      </c>
      <c r="E172" s="165">
        <v>39612</v>
      </c>
      <c r="F172" s="20"/>
      <c r="G17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2" s="60"/>
      <c r="I17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2" s="20"/>
      <c r="K17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2" s="46"/>
      <c r="M172" s="63"/>
      <c r="N172" s="172">
        <v>1</v>
      </c>
      <c r="O172" s="4" t="str">
        <f t="shared" si="2"/>
        <v/>
      </c>
    </row>
    <row r="173" spans="1:15" ht="18" customHeight="1" x14ac:dyDescent="0.25">
      <c r="A173" s="156" t="s">
        <v>24</v>
      </c>
      <c r="B173" s="14" t="s">
        <v>53</v>
      </c>
      <c r="C173" s="157">
        <v>739</v>
      </c>
      <c r="D173" s="158" t="s">
        <v>239</v>
      </c>
      <c r="E173" s="165">
        <v>39612</v>
      </c>
      <c r="F173" s="20"/>
      <c r="G17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3" s="60"/>
      <c r="I17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3" s="20"/>
      <c r="K17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3" s="46"/>
      <c r="M173" s="63"/>
      <c r="N173" s="172">
        <v>1</v>
      </c>
      <c r="O173" s="4" t="str">
        <f t="shared" si="2"/>
        <v/>
      </c>
    </row>
    <row r="174" spans="1:15" ht="18" customHeight="1" x14ac:dyDescent="0.25">
      <c r="A174" s="156" t="s">
        <v>24</v>
      </c>
      <c r="B174" s="14" t="s">
        <v>53</v>
      </c>
      <c r="C174" s="157">
        <v>744</v>
      </c>
      <c r="D174" s="158" t="s">
        <v>240</v>
      </c>
      <c r="E174" s="165">
        <v>39612</v>
      </c>
      <c r="F174" s="20"/>
      <c r="G17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4" s="60"/>
      <c r="I17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4" s="20"/>
      <c r="K17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4" s="46"/>
      <c r="M174" s="63"/>
      <c r="N174" s="172">
        <v>1</v>
      </c>
      <c r="O174" s="4" t="str">
        <f t="shared" si="2"/>
        <v/>
      </c>
    </row>
    <row r="175" spans="1:15" ht="18" customHeight="1" x14ac:dyDescent="0.25">
      <c r="A175" s="156" t="s">
        <v>24</v>
      </c>
      <c r="B175" s="14" t="s">
        <v>53</v>
      </c>
      <c r="C175" s="157">
        <v>745</v>
      </c>
      <c r="D175" s="158" t="s">
        <v>241</v>
      </c>
      <c r="E175" s="165">
        <v>39612</v>
      </c>
      <c r="F175" s="20"/>
      <c r="G17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5" s="60"/>
      <c r="I17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5" s="20"/>
      <c r="K17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5" s="46"/>
      <c r="M175" s="63"/>
      <c r="N175" s="172">
        <v>1</v>
      </c>
      <c r="O175" s="4" t="str">
        <f t="shared" si="2"/>
        <v/>
      </c>
    </row>
    <row r="176" spans="1:15" ht="18" customHeight="1" x14ac:dyDescent="0.25">
      <c r="A176" s="156" t="s">
        <v>24</v>
      </c>
      <c r="B176" s="14" t="s">
        <v>53</v>
      </c>
      <c r="C176" s="157">
        <v>737</v>
      </c>
      <c r="D176" s="158" t="s">
        <v>242</v>
      </c>
      <c r="E176" s="165">
        <v>39612</v>
      </c>
      <c r="F176" s="20"/>
      <c r="G17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6" s="60"/>
      <c r="I17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6" s="20"/>
      <c r="K17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6" s="46"/>
      <c r="M176" s="63"/>
      <c r="N176" s="172">
        <v>1</v>
      </c>
      <c r="O176" s="4" t="str">
        <f t="shared" si="2"/>
        <v/>
      </c>
    </row>
    <row r="177" spans="1:15" ht="18" customHeight="1" x14ac:dyDescent="0.25">
      <c r="A177" s="156" t="s">
        <v>24</v>
      </c>
      <c r="B177" s="14" t="s">
        <v>53</v>
      </c>
      <c r="C177" s="157">
        <v>738</v>
      </c>
      <c r="D177" s="158" t="s">
        <v>243</v>
      </c>
      <c r="E177" s="165">
        <v>39612</v>
      </c>
      <c r="F177" s="20"/>
      <c r="G17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7" s="60"/>
      <c r="I17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7" s="20"/>
      <c r="K17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7" s="46"/>
      <c r="M177" s="63"/>
      <c r="N177" s="172">
        <v>1</v>
      </c>
      <c r="O177" s="4" t="str">
        <f t="shared" si="2"/>
        <v/>
      </c>
    </row>
    <row r="178" spans="1:15" ht="18" customHeight="1" x14ac:dyDescent="0.25">
      <c r="A178" s="156" t="s">
        <v>24</v>
      </c>
      <c r="B178" s="14" t="s">
        <v>53</v>
      </c>
      <c r="C178" s="157">
        <v>718</v>
      </c>
      <c r="D178" s="158" t="s">
        <v>244</v>
      </c>
      <c r="E178" s="165">
        <v>39612</v>
      </c>
      <c r="F178" s="20"/>
      <c r="G17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8" s="60"/>
      <c r="I17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8" s="20"/>
      <c r="K17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8" s="46"/>
      <c r="M178" s="63"/>
      <c r="N178" s="172">
        <v>1</v>
      </c>
      <c r="O178" s="4">
        <f t="shared" si="2"/>
        <v>0</v>
      </c>
    </row>
    <row r="179" spans="1:15" ht="18" customHeight="1" x14ac:dyDescent="0.25">
      <c r="A179" s="156" t="s">
        <v>24</v>
      </c>
      <c r="B179" s="14" t="s">
        <v>53</v>
      </c>
      <c r="C179" s="157">
        <v>719</v>
      </c>
      <c r="D179" s="158" t="s">
        <v>245</v>
      </c>
      <c r="E179" s="165">
        <v>39612</v>
      </c>
      <c r="F179" s="20"/>
      <c r="G17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9" s="60"/>
      <c r="I17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9" s="20"/>
      <c r="K17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9" s="46"/>
      <c r="M179" s="63"/>
      <c r="N179" s="172">
        <v>0</v>
      </c>
      <c r="O179" s="4">
        <f t="shared" si="2"/>
        <v>0</v>
      </c>
    </row>
    <row r="180" spans="1:15" ht="18" customHeight="1" x14ac:dyDescent="0.25">
      <c r="A180" s="156" t="s">
        <v>24</v>
      </c>
      <c r="B180" s="14" t="s">
        <v>53</v>
      </c>
      <c r="C180" s="157">
        <v>676</v>
      </c>
      <c r="D180" s="158" t="s">
        <v>371</v>
      </c>
      <c r="E180" s="165">
        <v>39612</v>
      </c>
      <c r="F180" s="20"/>
      <c r="G18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0" s="60"/>
      <c r="I18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0" s="20"/>
      <c r="K18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0" s="46"/>
      <c r="M180" s="63"/>
      <c r="N180" s="172">
        <v>0</v>
      </c>
      <c r="O180" s="4">
        <f t="shared" si="2"/>
        <v>0</v>
      </c>
    </row>
    <row r="181" spans="1:15" ht="18" customHeight="1" x14ac:dyDescent="0.25">
      <c r="A181" s="156" t="s">
        <v>372</v>
      </c>
      <c r="B181" s="14" t="s">
        <v>53</v>
      </c>
      <c r="C181" s="157">
        <v>628</v>
      </c>
      <c r="D181" s="158" t="s">
        <v>373</v>
      </c>
      <c r="E181" s="165">
        <v>412800</v>
      </c>
      <c r="F181" s="20"/>
      <c r="G18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1" s="60"/>
      <c r="I18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1" s="20"/>
      <c r="K18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1" s="46"/>
      <c r="M181" s="63"/>
      <c r="N181" s="172">
        <v>0</v>
      </c>
      <c r="O181" s="4">
        <f t="shared" si="2"/>
        <v>0</v>
      </c>
    </row>
    <row r="182" spans="1:15" ht="18" customHeight="1" x14ac:dyDescent="0.25">
      <c r="A182" s="156" t="s">
        <v>25</v>
      </c>
      <c r="B182" s="14" t="s">
        <v>53</v>
      </c>
      <c r="C182" s="157">
        <v>630</v>
      </c>
      <c r="D182" s="158" t="s">
        <v>374</v>
      </c>
      <c r="E182" s="165">
        <v>761400</v>
      </c>
      <c r="F182" s="20"/>
      <c r="G18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2" s="60"/>
      <c r="I18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2" s="20"/>
      <c r="K18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2" s="46"/>
      <c r="M182" s="63"/>
      <c r="N182" s="172">
        <v>0</v>
      </c>
      <c r="O182" s="4">
        <f t="shared" si="2"/>
        <v>0</v>
      </c>
    </row>
    <row r="183" spans="1:15" ht="18" customHeight="1" x14ac:dyDescent="0.25">
      <c r="A183" s="156" t="s">
        <v>375</v>
      </c>
      <c r="B183" s="14" t="s">
        <v>53</v>
      </c>
      <c r="C183" s="157">
        <v>660</v>
      </c>
      <c r="D183" s="158" t="s">
        <v>376</v>
      </c>
      <c r="E183" s="165">
        <v>139</v>
      </c>
      <c r="F183" s="20"/>
      <c r="G18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3" s="60"/>
      <c r="I18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3" s="20"/>
      <c r="K18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3" s="46"/>
      <c r="M183" s="63"/>
      <c r="N183" s="172">
        <v>0</v>
      </c>
      <c r="O183" s="4">
        <f t="shared" si="2"/>
        <v>0</v>
      </c>
    </row>
    <row r="184" spans="1:15" ht="18" customHeight="1" x14ac:dyDescent="0.25">
      <c r="A184" s="156" t="s">
        <v>375</v>
      </c>
      <c r="B184" s="14" t="s">
        <v>53</v>
      </c>
      <c r="C184" s="157">
        <v>661</v>
      </c>
      <c r="D184" s="158" t="s">
        <v>377</v>
      </c>
      <c r="E184" s="165">
        <v>139</v>
      </c>
      <c r="F184" s="20"/>
      <c r="G18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4" s="60"/>
      <c r="I18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4" s="20"/>
      <c r="K18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4" s="46"/>
      <c r="M184" s="63"/>
      <c r="N184" s="172">
        <v>0</v>
      </c>
      <c r="O184" s="4">
        <f t="shared" si="2"/>
        <v>0</v>
      </c>
    </row>
    <row r="185" spans="1:15" ht="18" customHeight="1" x14ac:dyDescent="0.25">
      <c r="A185" s="156" t="s">
        <v>375</v>
      </c>
      <c r="B185" s="14" t="s">
        <v>53</v>
      </c>
      <c r="C185" s="157">
        <v>662</v>
      </c>
      <c r="D185" s="158" t="s">
        <v>378</v>
      </c>
      <c r="E185" s="165">
        <v>139</v>
      </c>
      <c r="F185" s="20"/>
      <c r="G18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5" s="60"/>
      <c r="I18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5" s="20"/>
      <c r="K18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5" s="46"/>
      <c r="M185" s="63"/>
      <c r="N185" s="172">
        <v>0</v>
      </c>
      <c r="O185" s="4">
        <f t="shared" si="2"/>
        <v>0</v>
      </c>
    </row>
    <row r="186" spans="1:15" ht="18" customHeight="1" x14ac:dyDescent="0.25">
      <c r="A186" s="156" t="s">
        <v>375</v>
      </c>
      <c r="B186" s="14" t="s">
        <v>53</v>
      </c>
      <c r="C186" s="157">
        <v>663</v>
      </c>
      <c r="D186" s="158" t="s">
        <v>379</v>
      </c>
      <c r="E186" s="165">
        <v>139</v>
      </c>
      <c r="F186" s="20"/>
      <c r="G18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6" s="60"/>
      <c r="I18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6" s="20"/>
      <c r="K18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6" s="46"/>
      <c r="M186" s="63"/>
      <c r="N186" s="172">
        <v>0</v>
      </c>
      <c r="O186" s="4">
        <f t="shared" si="2"/>
        <v>0</v>
      </c>
    </row>
    <row r="187" spans="1:15" ht="18" customHeight="1" x14ac:dyDescent="0.25">
      <c r="A187" s="156" t="s">
        <v>375</v>
      </c>
      <c r="B187" s="14" t="s">
        <v>53</v>
      </c>
      <c r="C187" s="157">
        <v>773</v>
      </c>
      <c r="D187" s="158" t="s">
        <v>380</v>
      </c>
      <c r="E187" s="165">
        <v>139</v>
      </c>
      <c r="F187" s="20"/>
      <c r="G18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7" s="60"/>
      <c r="I18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7" s="20"/>
      <c r="K18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7" s="46"/>
      <c r="M187" s="63"/>
      <c r="N187" s="172">
        <v>0</v>
      </c>
      <c r="O187" s="4">
        <f t="shared" si="2"/>
        <v>0</v>
      </c>
    </row>
    <row r="188" spans="1:15" ht="18" customHeight="1" x14ac:dyDescent="0.25">
      <c r="A188" s="156" t="s">
        <v>375</v>
      </c>
      <c r="B188" s="14" t="s">
        <v>53</v>
      </c>
      <c r="C188" s="157">
        <v>613</v>
      </c>
      <c r="D188" s="158" t="s">
        <v>381</v>
      </c>
      <c r="E188" s="165">
        <v>139</v>
      </c>
      <c r="F188" s="20"/>
      <c r="G18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8" s="60"/>
      <c r="I18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8" s="20"/>
      <c r="K18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8" s="46"/>
      <c r="M188" s="63"/>
      <c r="N188" s="172">
        <v>0</v>
      </c>
      <c r="O188" s="4">
        <f t="shared" si="2"/>
        <v>0</v>
      </c>
    </row>
    <row r="189" spans="1:15" ht="18" customHeight="1" x14ac:dyDescent="0.25">
      <c r="A189" s="156" t="s">
        <v>375</v>
      </c>
      <c r="B189" s="14" t="s">
        <v>53</v>
      </c>
      <c r="C189" s="157">
        <v>602</v>
      </c>
      <c r="D189" s="158" t="s">
        <v>382</v>
      </c>
      <c r="E189" s="165">
        <v>139</v>
      </c>
      <c r="F189" s="20"/>
      <c r="G18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9" s="60"/>
      <c r="I18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9" s="20"/>
      <c r="K18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9" s="46"/>
      <c r="M189" s="63"/>
      <c r="N189" s="172">
        <v>0</v>
      </c>
      <c r="O189" s="4">
        <f t="shared" si="2"/>
        <v>0</v>
      </c>
    </row>
    <row r="190" spans="1:15" ht="18" customHeight="1" x14ac:dyDescent="0.25">
      <c r="A190" s="156" t="s">
        <v>375</v>
      </c>
      <c r="B190" s="14" t="s">
        <v>53</v>
      </c>
      <c r="C190" s="157">
        <v>669</v>
      </c>
      <c r="D190" s="158" t="s">
        <v>383</v>
      </c>
      <c r="E190" s="165">
        <v>139</v>
      </c>
      <c r="F190" s="20"/>
      <c r="G19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0" s="60"/>
      <c r="I19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0" s="20"/>
      <c r="K19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0" s="46"/>
      <c r="M190" s="63"/>
      <c r="N190" s="172">
        <v>0</v>
      </c>
      <c r="O190" s="4">
        <f t="shared" si="2"/>
        <v>0</v>
      </c>
    </row>
    <row r="191" spans="1:15" ht="18" customHeight="1" x14ac:dyDescent="0.25">
      <c r="A191" s="156" t="s">
        <v>375</v>
      </c>
      <c r="B191" s="14" t="s">
        <v>53</v>
      </c>
      <c r="C191" s="157">
        <v>656</v>
      </c>
      <c r="D191" s="158" t="s">
        <v>384</v>
      </c>
      <c r="E191" s="165">
        <v>139</v>
      </c>
      <c r="F191" s="20"/>
      <c r="G19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1" s="60"/>
      <c r="I19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1" s="20"/>
      <c r="K19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1" s="46"/>
      <c r="M191" s="63"/>
      <c r="N191" s="172">
        <v>0</v>
      </c>
      <c r="O191" s="4">
        <f t="shared" si="2"/>
        <v>0</v>
      </c>
    </row>
    <row r="192" spans="1:15" ht="18" customHeight="1" x14ac:dyDescent="0.25">
      <c r="A192" s="156" t="s">
        <v>375</v>
      </c>
      <c r="B192" s="14" t="s">
        <v>53</v>
      </c>
      <c r="C192" s="157">
        <v>666</v>
      </c>
      <c r="D192" s="158" t="s">
        <v>385</v>
      </c>
      <c r="E192" s="165">
        <v>139</v>
      </c>
      <c r="F192" s="20"/>
      <c r="G19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2" s="60"/>
      <c r="I19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2" s="20"/>
      <c r="K19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2" s="46"/>
      <c r="M192" s="63"/>
      <c r="N192" s="172">
        <v>0</v>
      </c>
      <c r="O192" s="4">
        <f t="shared" si="2"/>
        <v>0</v>
      </c>
    </row>
    <row r="193" spans="1:15" ht="18" customHeight="1" x14ac:dyDescent="0.25">
      <c r="A193" s="156" t="s">
        <v>375</v>
      </c>
      <c r="B193" s="14" t="s">
        <v>53</v>
      </c>
      <c r="C193" s="157">
        <v>657</v>
      </c>
      <c r="D193" s="158" t="s">
        <v>386</v>
      </c>
      <c r="E193" s="165">
        <v>139</v>
      </c>
      <c r="F193" s="20"/>
      <c r="G19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3" s="60"/>
      <c r="I19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3" s="20"/>
      <c r="K19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3" s="46"/>
      <c r="M193" s="63"/>
      <c r="N193" s="172">
        <v>0</v>
      </c>
      <c r="O193" s="4">
        <f t="shared" si="2"/>
        <v>0</v>
      </c>
    </row>
    <row r="194" spans="1:15" ht="18" customHeight="1" x14ac:dyDescent="0.25">
      <c r="A194" s="156" t="s">
        <v>26</v>
      </c>
      <c r="B194" s="14" t="s">
        <v>53</v>
      </c>
      <c r="C194" s="157">
        <v>115</v>
      </c>
      <c r="D194" s="158" t="s">
        <v>388</v>
      </c>
      <c r="E194" s="165">
        <v>497</v>
      </c>
      <c r="F194" s="20"/>
      <c r="G19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4" s="60"/>
      <c r="I19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4" s="20"/>
      <c r="K19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4" s="46"/>
      <c r="M194" s="63"/>
      <c r="N194" s="172">
        <v>0</v>
      </c>
      <c r="O194" s="4">
        <f t="shared" si="2"/>
        <v>0</v>
      </c>
    </row>
    <row r="195" spans="1:15" ht="18" customHeight="1" x14ac:dyDescent="0.25">
      <c r="A195" s="156" t="s">
        <v>26</v>
      </c>
      <c r="B195" s="14" t="s">
        <v>53</v>
      </c>
      <c r="C195" s="157">
        <v>111</v>
      </c>
      <c r="D195" s="158" t="s">
        <v>389</v>
      </c>
      <c r="E195" s="165">
        <v>497</v>
      </c>
      <c r="F195" s="20"/>
      <c r="G19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5" s="60"/>
      <c r="I19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5" s="20"/>
      <c r="K19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5" s="46"/>
      <c r="M195" s="63"/>
      <c r="N195" s="172">
        <v>0</v>
      </c>
      <c r="O195" s="4" t="str">
        <f t="shared" si="2"/>
        <v/>
      </c>
    </row>
    <row r="196" spans="1:15" ht="18" customHeight="1" x14ac:dyDescent="0.25">
      <c r="A196" s="156" t="s">
        <v>27</v>
      </c>
      <c r="B196" s="14" t="s">
        <v>53</v>
      </c>
      <c r="C196" s="157">
        <v>823</v>
      </c>
      <c r="D196" s="158" t="s">
        <v>217</v>
      </c>
      <c r="E196" s="165">
        <v>230</v>
      </c>
      <c r="F196" s="20"/>
      <c r="G19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6" s="60"/>
      <c r="I19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6" s="20"/>
      <c r="K19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6" s="46"/>
      <c r="M196" s="63"/>
      <c r="N196" s="172">
        <v>1</v>
      </c>
      <c r="O196" s="4" t="str">
        <f t="shared" si="2"/>
        <v/>
      </c>
    </row>
    <row r="197" spans="1:15" ht="18" customHeight="1" x14ac:dyDescent="0.25">
      <c r="A197" s="156" t="s">
        <v>27</v>
      </c>
      <c r="B197" s="14" t="s">
        <v>53</v>
      </c>
      <c r="C197" s="157">
        <v>825</v>
      </c>
      <c r="D197" s="158" t="s">
        <v>219</v>
      </c>
      <c r="E197" s="165">
        <v>230</v>
      </c>
      <c r="F197" s="20"/>
      <c r="G19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7" s="60"/>
      <c r="I19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7" s="20"/>
      <c r="K19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7" s="46"/>
      <c r="M197" s="63"/>
      <c r="N197" s="172">
        <v>1</v>
      </c>
      <c r="O197" s="4" t="str">
        <f t="shared" si="2"/>
        <v/>
      </c>
    </row>
    <row r="198" spans="1:15" ht="18" customHeight="1" x14ac:dyDescent="0.25">
      <c r="A198" s="156" t="s">
        <v>27</v>
      </c>
      <c r="B198" s="14" t="s">
        <v>53</v>
      </c>
      <c r="C198" s="157">
        <v>304</v>
      </c>
      <c r="D198" s="161" t="s">
        <v>336</v>
      </c>
      <c r="E198" s="165">
        <v>230</v>
      </c>
      <c r="F198" s="20"/>
      <c r="G19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8" s="60"/>
      <c r="I19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8" s="20"/>
      <c r="K19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8" s="46"/>
      <c r="M198" s="63"/>
      <c r="N198" s="172">
        <v>1</v>
      </c>
      <c r="O198" s="4" t="str">
        <f t="shared" si="2"/>
        <v/>
      </c>
    </row>
    <row r="199" spans="1:15" ht="18" customHeight="1" x14ac:dyDescent="0.25">
      <c r="A199" s="156" t="s">
        <v>27</v>
      </c>
      <c r="B199" s="14" t="s">
        <v>53</v>
      </c>
      <c r="C199" s="157">
        <v>608</v>
      </c>
      <c r="D199" s="158" t="s">
        <v>332</v>
      </c>
      <c r="E199" s="165">
        <v>230</v>
      </c>
      <c r="F199" s="20"/>
      <c r="G19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9" s="60"/>
      <c r="I19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9" s="20"/>
      <c r="K19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9" s="46"/>
      <c r="M199" s="63"/>
      <c r="N199" s="172">
        <v>1</v>
      </c>
      <c r="O199" s="4">
        <f t="shared" si="2"/>
        <v>0</v>
      </c>
    </row>
    <row r="200" spans="1:15" ht="18" customHeight="1" x14ac:dyDescent="0.25">
      <c r="A200" s="156" t="s">
        <v>27</v>
      </c>
      <c r="B200" s="14" t="s">
        <v>53</v>
      </c>
      <c r="C200" s="157">
        <v>735</v>
      </c>
      <c r="D200" s="158" t="s">
        <v>333</v>
      </c>
      <c r="E200" s="165">
        <v>230</v>
      </c>
      <c r="F200" s="20"/>
      <c r="G20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0" s="60"/>
      <c r="I20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0" s="20"/>
      <c r="K20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0" s="46"/>
      <c r="M200" s="63"/>
      <c r="N200" s="172">
        <v>0</v>
      </c>
      <c r="O200" s="4" t="str">
        <f t="shared" ref="O200:O251" si="3">IF(AND(N201=1,G201&gt;=0),G201,0)</f>
        <v/>
      </c>
    </row>
    <row r="201" spans="1:15" ht="18" customHeight="1" x14ac:dyDescent="0.25">
      <c r="A201" s="156" t="s">
        <v>27</v>
      </c>
      <c r="B201" s="14" t="s">
        <v>53</v>
      </c>
      <c r="C201" s="157">
        <v>311</v>
      </c>
      <c r="D201" s="158" t="s">
        <v>337</v>
      </c>
      <c r="E201" s="165">
        <v>230</v>
      </c>
      <c r="F201" s="20"/>
      <c r="G20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1" s="60"/>
      <c r="I20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1" s="20"/>
      <c r="K20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1" s="46"/>
      <c r="M201" s="63"/>
      <c r="N201" s="172">
        <v>1</v>
      </c>
      <c r="O201" s="4" t="str">
        <f t="shared" si="3"/>
        <v/>
      </c>
    </row>
    <row r="202" spans="1:15" ht="18" customHeight="1" x14ac:dyDescent="0.25">
      <c r="A202" s="156" t="s">
        <v>27</v>
      </c>
      <c r="B202" s="14" t="s">
        <v>53</v>
      </c>
      <c r="C202" s="157">
        <v>312</v>
      </c>
      <c r="D202" s="158" t="s">
        <v>338</v>
      </c>
      <c r="E202" s="165">
        <v>230</v>
      </c>
      <c r="F202" s="20"/>
      <c r="G20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2" s="60"/>
      <c r="I20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2" s="20"/>
      <c r="K20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2" s="46"/>
      <c r="M202" s="63"/>
      <c r="N202" s="172">
        <v>1</v>
      </c>
      <c r="O202" s="4" t="str">
        <f t="shared" si="3"/>
        <v/>
      </c>
    </row>
    <row r="203" spans="1:15" ht="18" customHeight="1" x14ac:dyDescent="0.25">
      <c r="A203" s="156" t="s">
        <v>27</v>
      </c>
      <c r="B203" s="14" t="s">
        <v>53</v>
      </c>
      <c r="C203" s="157">
        <v>313</v>
      </c>
      <c r="D203" s="158" t="s">
        <v>339</v>
      </c>
      <c r="E203" s="165">
        <v>230</v>
      </c>
      <c r="F203" s="20"/>
      <c r="G20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3" s="60"/>
      <c r="I20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3" s="20"/>
      <c r="K20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3" s="46"/>
      <c r="M203" s="63"/>
      <c r="N203" s="172">
        <v>1</v>
      </c>
      <c r="O203" s="4">
        <f t="shared" si="3"/>
        <v>0</v>
      </c>
    </row>
    <row r="204" spans="1:15" ht="18" customHeight="1" x14ac:dyDescent="0.25">
      <c r="A204" s="156" t="s">
        <v>27</v>
      </c>
      <c r="B204" s="14" t="s">
        <v>53</v>
      </c>
      <c r="C204" s="157">
        <v>314</v>
      </c>
      <c r="D204" s="158" t="s">
        <v>340</v>
      </c>
      <c r="E204" s="165">
        <v>230</v>
      </c>
      <c r="F204" s="20"/>
      <c r="G20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4" s="60"/>
      <c r="I20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4" s="20"/>
      <c r="K20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4" s="46"/>
      <c r="M204" s="63"/>
      <c r="N204" s="172">
        <v>0</v>
      </c>
      <c r="O204" s="4" t="str">
        <f t="shared" si="3"/>
        <v/>
      </c>
    </row>
    <row r="205" spans="1:15" ht="18" customHeight="1" x14ac:dyDescent="0.25">
      <c r="A205" s="156" t="s">
        <v>27</v>
      </c>
      <c r="B205" s="14" t="s">
        <v>53</v>
      </c>
      <c r="C205" s="157">
        <v>309</v>
      </c>
      <c r="D205" s="158" t="s">
        <v>341</v>
      </c>
      <c r="E205" s="165">
        <v>230</v>
      </c>
      <c r="F205" s="20"/>
      <c r="G20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5" s="60"/>
      <c r="I20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5" s="20"/>
      <c r="K20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5" s="46"/>
      <c r="M205" s="63"/>
      <c r="N205" s="172">
        <v>1</v>
      </c>
      <c r="O205" s="4" t="str">
        <f t="shared" si="3"/>
        <v/>
      </c>
    </row>
    <row r="206" spans="1:15" ht="18" customHeight="1" x14ac:dyDescent="0.25">
      <c r="A206" s="156" t="s">
        <v>27</v>
      </c>
      <c r="B206" s="14" t="s">
        <v>53</v>
      </c>
      <c r="C206" s="157">
        <v>310</v>
      </c>
      <c r="D206" s="158" t="s">
        <v>342</v>
      </c>
      <c r="E206" s="165">
        <v>230</v>
      </c>
      <c r="F206" s="20"/>
      <c r="G20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6" s="60"/>
      <c r="I20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6" s="20"/>
      <c r="K20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6" s="46"/>
      <c r="M206" s="63"/>
      <c r="N206" s="172">
        <v>1</v>
      </c>
      <c r="O206" s="4" t="str">
        <f t="shared" si="3"/>
        <v/>
      </c>
    </row>
    <row r="207" spans="1:15" ht="18" customHeight="1" x14ac:dyDescent="0.25">
      <c r="A207" s="156" t="s">
        <v>27</v>
      </c>
      <c r="B207" s="14" t="s">
        <v>53</v>
      </c>
      <c r="C207" s="157">
        <v>307</v>
      </c>
      <c r="D207" s="158" t="s">
        <v>343</v>
      </c>
      <c r="E207" s="165">
        <v>230</v>
      </c>
      <c r="F207" s="20"/>
      <c r="G20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7" s="60"/>
      <c r="I20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7" s="20"/>
      <c r="K20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7" s="46"/>
      <c r="M207" s="63"/>
      <c r="N207" s="172">
        <v>1</v>
      </c>
      <c r="O207" s="4">
        <f t="shared" si="3"/>
        <v>0</v>
      </c>
    </row>
    <row r="208" spans="1:15" ht="18" customHeight="1" x14ac:dyDescent="0.25">
      <c r="A208" s="156" t="s">
        <v>27</v>
      </c>
      <c r="B208" s="14" t="s">
        <v>53</v>
      </c>
      <c r="C208" s="157">
        <v>659</v>
      </c>
      <c r="D208" s="158" t="s">
        <v>390</v>
      </c>
      <c r="E208" s="165">
        <v>230</v>
      </c>
      <c r="F208" s="20"/>
      <c r="G20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8" s="60"/>
      <c r="I20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8" s="20"/>
      <c r="K20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8" s="46"/>
      <c r="M208" s="63"/>
      <c r="N208" s="172">
        <v>0</v>
      </c>
      <c r="O208" s="4">
        <f t="shared" si="3"/>
        <v>0</v>
      </c>
    </row>
    <row r="209" spans="1:15" ht="18" customHeight="1" x14ac:dyDescent="0.25">
      <c r="A209" s="156" t="s">
        <v>28</v>
      </c>
      <c r="B209" s="14" t="s">
        <v>53</v>
      </c>
      <c r="C209" s="157">
        <v>822</v>
      </c>
      <c r="D209" s="158" t="s">
        <v>391</v>
      </c>
      <c r="E209" s="165">
        <v>182</v>
      </c>
      <c r="F209" s="20"/>
      <c r="G20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9" s="60"/>
      <c r="I20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9" s="20"/>
      <c r="K20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9" s="46"/>
      <c r="M209" s="63"/>
      <c r="N209" s="172">
        <v>0</v>
      </c>
      <c r="O209" s="4">
        <f t="shared" si="3"/>
        <v>0</v>
      </c>
    </row>
    <row r="210" spans="1:15" ht="18" customHeight="1" x14ac:dyDescent="0.25">
      <c r="A210" s="156" t="s">
        <v>28</v>
      </c>
      <c r="B210" s="14" t="s">
        <v>53</v>
      </c>
      <c r="C210" s="157">
        <v>717</v>
      </c>
      <c r="D210" s="158" t="s">
        <v>238</v>
      </c>
      <c r="E210" s="165">
        <v>182</v>
      </c>
      <c r="F210" s="20"/>
      <c r="G21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0" s="60"/>
      <c r="I21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0" s="20"/>
      <c r="K21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0" s="46"/>
      <c r="M210" s="63"/>
      <c r="N210" s="172">
        <v>0</v>
      </c>
      <c r="O210" s="4">
        <f t="shared" si="3"/>
        <v>0</v>
      </c>
    </row>
    <row r="211" spans="1:15" ht="18" customHeight="1" x14ac:dyDescent="0.25">
      <c r="A211" s="156" t="s">
        <v>392</v>
      </c>
      <c r="B211" s="14" t="s">
        <v>53</v>
      </c>
      <c r="C211" s="157">
        <v>617</v>
      </c>
      <c r="D211" s="158" t="s">
        <v>393</v>
      </c>
      <c r="E211" s="165">
        <v>445</v>
      </c>
      <c r="F211" s="20"/>
      <c r="G21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1" s="60"/>
      <c r="I21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1" s="20"/>
      <c r="K21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1" s="46"/>
      <c r="M211" s="63"/>
      <c r="N211" s="172">
        <v>0</v>
      </c>
      <c r="O211" s="4">
        <f t="shared" si="3"/>
        <v>0</v>
      </c>
    </row>
    <row r="212" spans="1:15" ht="18" customHeight="1" x14ac:dyDescent="0.25">
      <c r="A212" s="156" t="s">
        <v>394</v>
      </c>
      <c r="B212" s="14" t="s">
        <v>53</v>
      </c>
      <c r="C212" s="157">
        <v>905</v>
      </c>
      <c r="D212" s="158" t="s">
        <v>395</v>
      </c>
      <c r="E212" s="165">
        <v>0</v>
      </c>
      <c r="F212" s="20"/>
      <c r="G21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2" s="60"/>
      <c r="I21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2" s="20"/>
      <c r="K21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2" s="46"/>
      <c r="M212" s="63"/>
      <c r="N212" s="172">
        <v>0</v>
      </c>
      <c r="O212" s="4">
        <f t="shared" si="3"/>
        <v>0</v>
      </c>
    </row>
    <row r="213" spans="1:15" ht="18" customHeight="1" x14ac:dyDescent="0.25">
      <c r="A213" s="156" t="s">
        <v>29</v>
      </c>
      <c r="B213" s="14" t="s">
        <v>53</v>
      </c>
      <c r="C213" s="157">
        <v>654</v>
      </c>
      <c r="D213" s="158" t="s">
        <v>396</v>
      </c>
      <c r="E213" s="165">
        <v>79</v>
      </c>
      <c r="F213" s="20"/>
      <c r="G21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3" s="60"/>
      <c r="I21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3" s="20"/>
      <c r="K21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3" s="46"/>
      <c r="M213" s="63"/>
      <c r="N213" s="172">
        <v>0</v>
      </c>
      <c r="O213" s="4">
        <f t="shared" si="3"/>
        <v>0</v>
      </c>
    </row>
    <row r="214" spans="1:15" ht="18" customHeight="1" x14ac:dyDescent="0.25">
      <c r="A214" s="156" t="s">
        <v>29</v>
      </c>
      <c r="B214" s="14" t="s">
        <v>53</v>
      </c>
      <c r="C214" s="157">
        <v>881</v>
      </c>
      <c r="D214" s="158" t="s">
        <v>397</v>
      </c>
      <c r="E214" s="165">
        <v>79</v>
      </c>
      <c r="F214" s="20"/>
      <c r="G21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4" s="60"/>
      <c r="I21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4" s="20"/>
      <c r="K21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4" s="46"/>
      <c r="M214" s="63"/>
      <c r="N214" s="172">
        <v>0</v>
      </c>
      <c r="O214" s="4">
        <f t="shared" si="3"/>
        <v>0</v>
      </c>
    </row>
    <row r="215" spans="1:15" ht="18" customHeight="1" x14ac:dyDescent="0.25">
      <c r="A215" s="156" t="s">
        <v>29</v>
      </c>
      <c r="B215" s="14" t="s">
        <v>53</v>
      </c>
      <c r="C215" s="157">
        <v>882</v>
      </c>
      <c r="D215" s="158" t="s">
        <v>398</v>
      </c>
      <c r="E215" s="165">
        <v>79</v>
      </c>
      <c r="F215" s="20"/>
      <c r="G21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5" s="60"/>
      <c r="I21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5" s="20"/>
      <c r="K21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5" s="46"/>
      <c r="M215" s="63"/>
      <c r="N215" s="172">
        <v>0</v>
      </c>
      <c r="O215" s="4">
        <f t="shared" si="3"/>
        <v>0</v>
      </c>
    </row>
    <row r="216" spans="1:15" ht="18" customHeight="1" x14ac:dyDescent="0.25">
      <c r="A216" s="156" t="s">
        <v>29</v>
      </c>
      <c r="B216" s="14" t="s">
        <v>53</v>
      </c>
      <c r="C216" s="157">
        <v>883</v>
      </c>
      <c r="D216" s="158" t="s">
        <v>399</v>
      </c>
      <c r="E216" s="165">
        <v>79</v>
      </c>
      <c r="F216" s="20"/>
      <c r="G21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6" s="60"/>
      <c r="I21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6" s="20"/>
      <c r="K21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6" s="46"/>
      <c r="M216" s="63"/>
      <c r="N216" s="172">
        <v>0</v>
      </c>
      <c r="O216" s="4">
        <f t="shared" si="3"/>
        <v>0</v>
      </c>
    </row>
    <row r="217" spans="1:15" ht="18" customHeight="1" x14ac:dyDescent="0.25">
      <c r="A217" s="156" t="s">
        <v>29</v>
      </c>
      <c r="B217" s="14" t="s">
        <v>53</v>
      </c>
      <c r="C217" s="157">
        <v>884</v>
      </c>
      <c r="D217" s="158" t="s">
        <v>400</v>
      </c>
      <c r="E217" s="165">
        <v>79</v>
      </c>
      <c r="F217" s="20"/>
      <c r="G21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7" s="60"/>
      <c r="I21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7" s="20"/>
      <c r="K21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7" s="46"/>
      <c r="M217" s="63"/>
      <c r="N217" s="172">
        <v>0</v>
      </c>
      <c r="O217" s="4">
        <f t="shared" si="3"/>
        <v>0</v>
      </c>
    </row>
    <row r="218" spans="1:15" ht="18" customHeight="1" x14ac:dyDescent="0.25">
      <c r="A218" s="156" t="s">
        <v>29</v>
      </c>
      <c r="B218" s="14" t="s">
        <v>53</v>
      </c>
      <c r="C218" s="157">
        <v>885</v>
      </c>
      <c r="D218" s="158" t="s">
        <v>401</v>
      </c>
      <c r="E218" s="165">
        <v>79</v>
      </c>
      <c r="F218" s="20"/>
      <c r="G21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8" s="60"/>
      <c r="I21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8" s="20"/>
      <c r="K21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8" s="46"/>
      <c r="M218" s="63"/>
      <c r="N218" s="172">
        <v>0</v>
      </c>
      <c r="O218" s="4">
        <f t="shared" si="3"/>
        <v>0</v>
      </c>
    </row>
    <row r="219" spans="1:15" ht="18" customHeight="1" x14ac:dyDescent="0.25">
      <c r="A219" s="156" t="s">
        <v>29</v>
      </c>
      <c r="B219" s="14" t="s">
        <v>53</v>
      </c>
      <c r="C219" s="157">
        <v>886</v>
      </c>
      <c r="D219" s="158" t="s">
        <v>402</v>
      </c>
      <c r="E219" s="165">
        <v>79</v>
      </c>
      <c r="F219" s="20"/>
      <c r="G21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9" s="60"/>
      <c r="I21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9" s="20"/>
      <c r="K21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9" s="46"/>
      <c r="M219" s="63"/>
      <c r="N219" s="172">
        <v>0</v>
      </c>
      <c r="O219" s="4">
        <f t="shared" si="3"/>
        <v>0</v>
      </c>
    </row>
    <row r="220" spans="1:15" ht="18" customHeight="1" x14ac:dyDescent="0.25">
      <c r="A220" s="156" t="s">
        <v>29</v>
      </c>
      <c r="B220" s="14" t="s">
        <v>53</v>
      </c>
      <c r="C220" s="157">
        <v>887</v>
      </c>
      <c r="D220" s="158" t="s">
        <v>403</v>
      </c>
      <c r="E220" s="165">
        <v>79</v>
      </c>
      <c r="F220" s="20"/>
      <c r="G22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0" s="60"/>
      <c r="I22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0" s="20"/>
      <c r="K22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0" s="46"/>
      <c r="M220" s="63"/>
      <c r="N220" s="172">
        <v>0</v>
      </c>
      <c r="O220" s="4" t="str">
        <f t="shared" si="3"/>
        <v/>
      </c>
    </row>
    <row r="221" spans="1:15" ht="18" customHeight="1" x14ac:dyDescent="0.25">
      <c r="A221" s="162" t="s">
        <v>62</v>
      </c>
      <c r="B221" s="14" t="s">
        <v>53</v>
      </c>
      <c r="C221" s="157">
        <v>750</v>
      </c>
      <c r="D221" s="158" t="s">
        <v>289</v>
      </c>
      <c r="E221" s="165">
        <v>901</v>
      </c>
      <c r="F221" s="20"/>
      <c r="G22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1" s="60"/>
      <c r="I22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1" s="20"/>
      <c r="K22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1" s="46"/>
      <c r="M221" s="63"/>
      <c r="N221" s="172">
        <v>1</v>
      </c>
      <c r="O221" s="4" t="str">
        <f t="shared" si="3"/>
        <v/>
      </c>
    </row>
    <row r="222" spans="1:15" ht="18" customHeight="1" x14ac:dyDescent="0.25">
      <c r="A222" s="162" t="s">
        <v>62</v>
      </c>
      <c r="B222" s="14" t="s">
        <v>53</v>
      </c>
      <c r="C222" s="157">
        <v>751</v>
      </c>
      <c r="D222" s="158" t="s">
        <v>290</v>
      </c>
      <c r="E222" s="165">
        <v>901</v>
      </c>
      <c r="F222" s="20"/>
      <c r="G22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2" s="60"/>
      <c r="I22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2" s="20"/>
      <c r="K22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2" s="46"/>
      <c r="M222" s="63"/>
      <c r="N222" s="172">
        <v>1</v>
      </c>
      <c r="O222" s="4" t="str">
        <f t="shared" si="3"/>
        <v/>
      </c>
    </row>
    <row r="223" spans="1:15" ht="18" customHeight="1" x14ac:dyDescent="0.25">
      <c r="A223" s="162" t="s">
        <v>62</v>
      </c>
      <c r="B223" s="14" t="s">
        <v>53</v>
      </c>
      <c r="C223" s="157">
        <v>752</v>
      </c>
      <c r="D223" s="158" t="s">
        <v>291</v>
      </c>
      <c r="E223" s="165">
        <v>901</v>
      </c>
      <c r="F223" s="20"/>
      <c r="G22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3" s="60"/>
      <c r="I22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3" s="20"/>
      <c r="K22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3" s="46"/>
      <c r="M223" s="63"/>
      <c r="N223" s="172">
        <v>1</v>
      </c>
      <c r="O223" s="4" t="str">
        <f t="shared" si="3"/>
        <v/>
      </c>
    </row>
    <row r="224" spans="1:15" ht="18" customHeight="1" x14ac:dyDescent="0.25">
      <c r="A224" s="162" t="s">
        <v>62</v>
      </c>
      <c r="B224" s="14" t="s">
        <v>53</v>
      </c>
      <c r="C224" s="157">
        <v>754</v>
      </c>
      <c r="D224" s="158" t="s">
        <v>292</v>
      </c>
      <c r="E224" s="165">
        <v>901</v>
      </c>
      <c r="F224" s="20"/>
      <c r="G22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4" s="60"/>
      <c r="I22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4" s="20"/>
      <c r="K22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4" s="46"/>
      <c r="M224" s="63"/>
      <c r="N224" s="172">
        <v>1</v>
      </c>
      <c r="O224" s="4" t="str">
        <f t="shared" si="3"/>
        <v/>
      </c>
    </row>
    <row r="225" spans="1:15" ht="18" customHeight="1" x14ac:dyDescent="0.25">
      <c r="A225" s="162" t="s">
        <v>62</v>
      </c>
      <c r="B225" s="14" t="s">
        <v>53</v>
      </c>
      <c r="C225" s="157">
        <v>755</v>
      </c>
      <c r="D225" s="158" t="s">
        <v>293</v>
      </c>
      <c r="E225" s="165">
        <v>901</v>
      </c>
      <c r="F225" s="20"/>
      <c r="G22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5" s="60"/>
      <c r="I22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5" s="20"/>
      <c r="K22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5" s="46"/>
      <c r="M225" s="63"/>
      <c r="N225" s="172">
        <v>1</v>
      </c>
      <c r="O225" s="4" t="str">
        <f t="shared" si="3"/>
        <v/>
      </c>
    </row>
    <row r="226" spans="1:15" ht="18" customHeight="1" x14ac:dyDescent="0.25">
      <c r="A226" s="162" t="s">
        <v>62</v>
      </c>
      <c r="B226" s="14" t="s">
        <v>53</v>
      </c>
      <c r="C226" s="157">
        <v>753</v>
      </c>
      <c r="D226" s="158" t="s">
        <v>294</v>
      </c>
      <c r="E226" s="165">
        <v>901</v>
      </c>
      <c r="F226" s="20"/>
      <c r="G22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6" s="60"/>
      <c r="I22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6" s="20"/>
      <c r="K22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6" s="46"/>
      <c r="M226" s="63"/>
      <c r="N226" s="172">
        <v>1</v>
      </c>
      <c r="O226" s="4" t="str">
        <f t="shared" si="3"/>
        <v/>
      </c>
    </row>
    <row r="227" spans="1:15" ht="18" customHeight="1" x14ac:dyDescent="0.25">
      <c r="A227" s="162" t="s">
        <v>62</v>
      </c>
      <c r="B227" s="14" t="s">
        <v>53</v>
      </c>
      <c r="C227" s="157">
        <v>761</v>
      </c>
      <c r="D227" s="158" t="s">
        <v>309</v>
      </c>
      <c r="E227" s="165">
        <v>901</v>
      </c>
      <c r="F227" s="20"/>
      <c r="G22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7" s="60"/>
      <c r="I22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7" s="20"/>
      <c r="K22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7" s="46"/>
      <c r="M227" s="63"/>
      <c r="N227" s="172">
        <v>1</v>
      </c>
      <c r="O227" s="4" t="str">
        <f t="shared" si="3"/>
        <v/>
      </c>
    </row>
    <row r="228" spans="1:15" ht="18" customHeight="1" x14ac:dyDescent="0.25">
      <c r="A228" s="162" t="s">
        <v>62</v>
      </c>
      <c r="B228" s="14" t="s">
        <v>53</v>
      </c>
      <c r="C228" s="157">
        <v>756</v>
      </c>
      <c r="D228" s="158" t="s">
        <v>295</v>
      </c>
      <c r="E228" s="165">
        <v>901</v>
      </c>
      <c r="F228" s="20"/>
      <c r="G22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8" s="60"/>
      <c r="I22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8" s="20"/>
      <c r="K22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8" s="46"/>
      <c r="M228" s="63"/>
      <c r="N228" s="172">
        <v>1</v>
      </c>
      <c r="O228" s="4" t="str">
        <f t="shared" si="3"/>
        <v/>
      </c>
    </row>
    <row r="229" spans="1:15" ht="18" customHeight="1" x14ac:dyDescent="0.25">
      <c r="A229" s="162" t="s">
        <v>62</v>
      </c>
      <c r="B229" s="14" t="s">
        <v>53</v>
      </c>
      <c r="C229" s="157">
        <v>947</v>
      </c>
      <c r="D229" s="158" t="s">
        <v>406</v>
      </c>
      <c r="E229" s="165">
        <v>901</v>
      </c>
      <c r="F229" s="20"/>
      <c r="G22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9" s="60"/>
      <c r="I22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9" s="20"/>
      <c r="K22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9" s="46"/>
      <c r="M229" s="63"/>
      <c r="N229" s="172">
        <v>1</v>
      </c>
      <c r="O229" s="4" t="str">
        <f t="shared" si="3"/>
        <v/>
      </c>
    </row>
    <row r="230" spans="1:15" ht="18" customHeight="1" x14ac:dyDescent="0.25">
      <c r="A230" s="162" t="s">
        <v>62</v>
      </c>
      <c r="B230" s="14" t="s">
        <v>53</v>
      </c>
      <c r="C230" s="157">
        <v>759</v>
      </c>
      <c r="D230" s="158" t="s">
        <v>297</v>
      </c>
      <c r="E230" s="165">
        <v>901</v>
      </c>
      <c r="F230" s="20"/>
      <c r="G23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0" s="60"/>
      <c r="I23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0" s="20"/>
      <c r="K23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0" s="46"/>
      <c r="M230" s="63"/>
      <c r="N230" s="172">
        <v>1</v>
      </c>
      <c r="O230" s="4" t="str">
        <f t="shared" si="3"/>
        <v/>
      </c>
    </row>
    <row r="231" spans="1:15" ht="18" customHeight="1" x14ac:dyDescent="0.25">
      <c r="A231" s="156" t="s">
        <v>30</v>
      </c>
      <c r="B231" s="14" t="s">
        <v>53</v>
      </c>
      <c r="C231" s="157">
        <v>757</v>
      </c>
      <c r="D231" s="158" t="s">
        <v>407</v>
      </c>
      <c r="E231" s="165">
        <v>348</v>
      </c>
      <c r="F231" s="20"/>
      <c r="G23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1" s="60"/>
      <c r="I23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1" s="20"/>
      <c r="K23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1" s="46"/>
      <c r="M231" s="63"/>
      <c r="N231" s="172">
        <v>1</v>
      </c>
      <c r="O231" s="4" t="str">
        <f t="shared" si="3"/>
        <v/>
      </c>
    </row>
    <row r="232" spans="1:15" ht="18" customHeight="1" x14ac:dyDescent="0.25">
      <c r="A232" s="156" t="s">
        <v>30</v>
      </c>
      <c r="B232" s="14" t="s">
        <v>53</v>
      </c>
      <c r="C232" s="157">
        <v>758</v>
      </c>
      <c r="D232" s="158" t="s">
        <v>298</v>
      </c>
      <c r="E232" s="165">
        <v>348</v>
      </c>
      <c r="F232" s="20"/>
      <c r="G23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2" s="60"/>
      <c r="I23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2" s="20"/>
      <c r="K23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2" s="46"/>
      <c r="M232" s="63"/>
      <c r="N232" s="172">
        <v>1</v>
      </c>
      <c r="O232" s="4" t="str">
        <f t="shared" si="3"/>
        <v/>
      </c>
    </row>
    <row r="233" spans="1:15" ht="18" customHeight="1" x14ac:dyDescent="0.25">
      <c r="A233" s="156" t="s">
        <v>30</v>
      </c>
      <c r="B233" s="14" t="s">
        <v>53</v>
      </c>
      <c r="C233" s="157">
        <v>764</v>
      </c>
      <c r="D233" s="158" t="s">
        <v>299</v>
      </c>
      <c r="E233" s="165">
        <v>348</v>
      </c>
      <c r="F233" s="20"/>
      <c r="G23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3" s="60"/>
      <c r="I23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3" s="20"/>
      <c r="K23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3" s="46"/>
      <c r="M233" s="63"/>
      <c r="N233" s="172">
        <v>1</v>
      </c>
      <c r="O233" s="4" t="str">
        <f t="shared" si="3"/>
        <v/>
      </c>
    </row>
    <row r="234" spans="1:15" ht="18" customHeight="1" x14ac:dyDescent="0.25">
      <c r="A234" s="156" t="s">
        <v>30</v>
      </c>
      <c r="B234" s="14" t="s">
        <v>53</v>
      </c>
      <c r="C234" s="157">
        <v>765</v>
      </c>
      <c r="D234" s="158" t="s">
        <v>300</v>
      </c>
      <c r="E234" s="165">
        <v>348</v>
      </c>
      <c r="F234" s="96"/>
      <c r="G23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4" s="60"/>
      <c r="I234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4" s="20"/>
      <c r="K23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4" s="46"/>
      <c r="M234" s="63"/>
      <c r="N234" s="172">
        <v>1</v>
      </c>
      <c r="O234" s="4" t="str">
        <f t="shared" si="3"/>
        <v/>
      </c>
    </row>
    <row r="235" spans="1:15" ht="18" customHeight="1" x14ac:dyDescent="0.25">
      <c r="A235" s="156" t="s">
        <v>30</v>
      </c>
      <c r="B235" s="14" t="s">
        <v>53</v>
      </c>
      <c r="C235" s="157">
        <v>760</v>
      </c>
      <c r="D235" s="158" t="s">
        <v>301</v>
      </c>
      <c r="E235" s="165">
        <v>348</v>
      </c>
      <c r="F235" s="20"/>
      <c r="G23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5" s="60"/>
      <c r="I235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5" s="20"/>
      <c r="K23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5" s="46"/>
      <c r="M235" s="63"/>
      <c r="N235" s="172">
        <v>1</v>
      </c>
      <c r="O235" s="4" t="str">
        <f t="shared" si="3"/>
        <v/>
      </c>
    </row>
    <row r="236" spans="1:15" ht="18" customHeight="1" x14ac:dyDescent="0.25">
      <c r="A236" s="156" t="s">
        <v>30</v>
      </c>
      <c r="B236" s="14" t="s">
        <v>53</v>
      </c>
      <c r="C236" s="157">
        <v>766</v>
      </c>
      <c r="D236" s="158" t="s">
        <v>302</v>
      </c>
      <c r="E236" s="165">
        <v>348</v>
      </c>
      <c r="F236" s="20"/>
      <c r="G23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6" s="60"/>
      <c r="I236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6" s="20"/>
      <c r="K23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6" s="46"/>
      <c r="M236" s="63"/>
      <c r="N236" s="172">
        <v>1</v>
      </c>
      <c r="O236" s="4" t="str">
        <f t="shared" si="3"/>
        <v/>
      </c>
    </row>
    <row r="237" spans="1:15" ht="18" customHeight="1" x14ac:dyDescent="0.25">
      <c r="A237" s="156" t="s">
        <v>30</v>
      </c>
      <c r="B237" s="14" t="s">
        <v>53</v>
      </c>
      <c r="C237" s="157">
        <v>769</v>
      </c>
      <c r="D237" s="158" t="s">
        <v>303</v>
      </c>
      <c r="E237" s="165">
        <v>348</v>
      </c>
      <c r="F237" s="20"/>
      <c r="G23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7" s="60"/>
      <c r="I237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7" s="20"/>
      <c r="K23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7" s="46"/>
      <c r="M237" s="63"/>
      <c r="N237" s="172">
        <v>1</v>
      </c>
      <c r="O237" s="4" t="str">
        <f t="shared" si="3"/>
        <v/>
      </c>
    </row>
    <row r="238" spans="1:15" ht="18" customHeight="1" x14ac:dyDescent="0.25">
      <c r="A238" s="156" t="s">
        <v>30</v>
      </c>
      <c r="B238" s="14" t="s">
        <v>53</v>
      </c>
      <c r="C238" s="157">
        <v>770</v>
      </c>
      <c r="D238" s="158" t="s">
        <v>304</v>
      </c>
      <c r="E238" s="165">
        <v>348</v>
      </c>
      <c r="F238" s="20"/>
      <c r="G23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8" s="60"/>
      <c r="I238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8" s="20"/>
      <c r="K23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8" s="47"/>
      <c r="M238" s="63"/>
      <c r="N238" s="172">
        <v>1</v>
      </c>
      <c r="O238" s="4" t="str">
        <f t="shared" si="3"/>
        <v/>
      </c>
    </row>
    <row r="239" spans="1:15" ht="18" customHeight="1" x14ac:dyDescent="0.25">
      <c r="A239" s="156" t="s">
        <v>30</v>
      </c>
      <c r="B239" s="14" t="s">
        <v>53</v>
      </c>
      <c r="C239" s="157">
        <v>771</v>
      </c>
      <c r="D239" s="158" t="s">
        <v>305</v>
      </c>
      <c r="E239" s="165">
        <v>348</v>
      </c>
      <c r="F239" s="20"/>
      <c r="G23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9" s="60"/>
      <c r="I239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9" s="20"/>
      <c r="K23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9" s="46"/>
      <c r="M239" s="63"/>
      <c r="N239" s="172">
        <v>1</v>
      </c>
      <c r="O239" s="4" t="str">
        <f t="shared" si="3"/>
        <v/>
      </c>
    </row>
    <row r="240" spans="1:15" ht="18" customHeight="1" x14ac:dyDescent="0.25">
      <c r="A240" s="156" t="s">
        <v>30</v>
      </c>
      <c r="B240" s="14" t="s">
        <v>53</v>
      </c>
      <c r="C240" s="157">
        <v>767</v>
      </c>
      <c r="D240" s="158" t="s">
        <v>306</v>
      </c>
      <c r="E240" s="165">
        <v>348</v>
      </c>
      <c r="F240" s="20"/>
      <c r="G24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0" s="60"/>
      <c r="I240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0" s="20"/>
      <c r="K24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0" s="46"/>
      <c r="M240" s="63"/>
      <c r="N240" s="172">
        <v>1</v>
      </c>
      <c r="O240" s="4" t="str">
        <f t="shared" si="3"/>
        <v/>
      </c>
    </row>
    <row r="241" spans="1:15" ht="18" customHeight="1" x14ac:dyDescent="0.25">
      <c r="A241" s="156" t="s">
        <v>30</v>
      </c>
      <c r="B241" s="14" t="s">
        <v>53</v>
      </c>
      <c r="C241" s="157">
        <v>768</v>
      </c>
      <c r="D241" s="158" t="s">
        <v>408</v>
      </c>
      <c r="E241" s="165">
        <v>348</v>
      </c>
      <c r="F241" s="20"/>
      <c r="G24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1" s="60"/>
      <c r="I241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1" s="20"/>
      <c r="K24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1" s="46"/>
      <c r="M241" s="63"/>
      <c r="N241" s="172">
        <v>1</v>
      </c>
      <c r="O241" s="4">
        <f t="shared" si="3"/>
        <v>0</v>
      </c>
    </row>
    <row r="242" spans="1:15" ht="18" customHeight="1" x14ac:dyDescent="0.25">
      <c r="A242" s="156" t="s">
        <v>30</v>
      </c>
      <c r="B242" s="14" t="s">
        <v>53</v>
      </c>
      <c r="C242" s="157">
        <v>775</v>
      </c>
      <c r="D242" s="158" t="s">
        <v>409</v>
      </c>
      <c r="E242" s="165">
        <v>348</v>
      </c>
      <c r="F242" s="20"/>
      <c r="G24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2" s="60"/>
      <c r="I242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2" s="20"/>
      <c r="K24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2" s="46"/>
      <c r="M242" s="63"/>
      <c r="N242" s="172">
        <v>0</v>
      </c>
      <c r="O242" s="4">
        <f t="shared" si="3"/>
        <v>0</v>
      </c>
    </row>
    <row r="243" spans="1:15" ht="18" customHeight="1" x14ac:dyDescent="0.25">
      <c r="A243" s="156" t="s">
        <v>30</v>
      </c>
      <c r="B243" s="14" t="s">
        <v>53</v>
      </c>
      <c r="C243" s="157">
        <v>776</v>
      </c>
      <c r="D243" s="158" t="s">
        <v>312</v>
      </c>
      <c r="E243" s="165">
        <v>348</v>
      </c>
      <c r="F243" s="20"/>
      <c r="G24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3" s="60"/>
      <c r="I243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3" s="20"/>
      <c r="K24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3" s="46"/>
      <c r="M243" s="63"/>
      <c r="N243" s="172">
        <v>0</v>
      </c>
      <c r="O243" s="4" t="str">
        <f t="shared" si="3"/>
        <v/>
      </c>
    </row>
    <row r="244" spans="1:15" ht="18" customHeight="1" x14ac:dyDescent="0.25">
      <c r="A244" s="156" t="s">
        <v>31</v>
      </c>
      <c r="B244" s="14" t="s">
        <v>53</v>
      </c>
      <c r="C244" s="157">
        <v>762</v>
      </c>
      <c r="D244" s="158" t="s">
        <v>307</v>
      </c>
      <c r="E244" s="165">
        <v>270</v>
      </c>
      <c r="F244" s="20"/>
      <c r="G24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4" s="60"/>
      <c r="I244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4" s="20"/>
      <c r="K24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4" s="46"/>
      <c r="M244" s="63"/>
      <c r="N244" s="172">
        <v>1</v>
      </c>
      <c r="O244" s="4" t="str">
        <f t="shared" si="3"/>
        <v/>
      </c>
    </row>
    <row r="245" spans="1:15" ht="18" customHeight="1" x14ac:dyDescent="0.25">
      <c r="A245" s="156" t="s">
        <v>31</v>
      </c>
      <c r="B245" s="14" t="s">
        <v>53</v>
      </c>
      <c r="C245" s="157">
        <v>946</v>
      </c>
      <c r="D245" s="158" t="s">
        <v>310</v>
      </c>
      <c r="E245" s="165">
        <v>270</v>
      </c>
      <c r="F245" s="20"/>
      <c r="G24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5" s="60"/>
      <c r="I245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5" s="20"/>
      <c r="K24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5" s="46"/>
      <c r="M245" s="63"/>
      <c r="N245" s="172">
        <v>1</v>
      </c>
      <c r="O245" s="4" t="str">
        <f t="shared" si="3"/>
        <v/>
      </c>
    </row>
    <row r="246" spans="1:15" ht="18" customHeight="1" x14ac:dyDescent="0.25">
      <c r="A246" s="156" t="s">
        <v>31</v>
      </c>
      <c r="B246" s="14" t="s">
        <v>53</v>
      </c>
      <c r="C246" s="157">
        <v>763</v>
      </c>
      <c r="D246" s="158" t="s">
        <v>308</v>
      </c>
      <c r="E246" s="165">
        <v>270</v>
      </c>
      <c r="F246" s="20"/>
      <c r="G24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6" s="60"/>
      <c r="I246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6" s="20"/>
      <c r="K24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6" s="46"/>
      <c r="M246" s="63"/>
      <c r="N246" s="172">
        <v>1</v>
      </c>
      <c r="O246" s="4" t="str">
        <f t="shared" si="3"/>
        <v/>
      </c>
    </row>
    <row r="247" spans="1:15" ht="18" customHeight="1" x14ac:dyDescent="0.25">
      <c r="A247" s="156" t="s">
        <v>413</v>
      </c>
      <c r="B247" s="14" t="s">
        <v>53</v>
      </c>
      <c r="C247" s="157">
        <v>634</v>
      </c>
      <c r="D247" s="158" t="s">
        <v>311</v>
      </c>
      <c r="E247" s="165">
        <v>1364</v>
      </c>
      <c r="F247" s="20"/>
      <c r="G24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7" s="60"/>
      <c r="I247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7" s="20"/>
      <c r="K24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7" s="46"/>
      <c r="M247" s="63"/>
      <c r="N247" s="172">
        <v>1</v>
      </c>
      <c r="O247" s="4">
        <f t="shared" si="3"/>
        <v>0</v>
      </c>
    </row>
    <row r="248" spans="1:15" ht="18" customHeight="1" x14ac:dyDescent="0.25">
      <c r="A248" s="156" t="s">
        <v>32</v>
      </c>
      <c r="B248" s="14" t="s">
        <v>53</v>
      </c>
      <c r="C248" s="157">
        <v>948</v>
      </c>
      <c r="D248" s="158" t="s">
        <v>410</v>
      </c>
      <c r="E248" s="165">
        <v>1461</v>
      </c>
      <c r="F248" s="20"/>
      <c r="G24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8" s="60"/>
      <c r="I248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8" s="20"/>
      <c r="K24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8" s="46"/>
      <c r="M248" s="63"/>
      <c r="N248" s="172">
        <v>0</v>
      </c>
      <c r="O248" s="4">
        <f t="shared" si="3"/>
        <v>0</v>
      </c>
    </row>
    <row r="249" spans="1:15" ht="18" customHeight="1" x14ac:dyDescent="0.25">
      <c r="A249" s="156" t="s">
        <v>33</v>
      </c>
      <c r="B249" s="14" t="s">
        <v>53</v>
      </c>
      <c r="C249" s="157">
        <v>633</v>
      </c>
      <c r="D249" s="158" t="s">
        <v>411</v>
      </c>
      <c r="E249" s="165">
        <v>1448</v>
      </c>
      <c r="F249" s="20"/>
      <c r="G24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9" s="60"/>
      <c r="I249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9" s="20"/>
      <c r="K24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9" s="46"/>
      <c r="M249" s="63"/>
      <c r="N249" s="172">
        <v>0</v>
      </c>
      <c r="O249" s="4">
        <f t="shared" si="3"/>
        <v>0</v>
      </c>
    </row>
    <row r="250" spans="1:15" ht="18" customHeight="1" x14ac:dyDescent="0.25">
      <c r="A250" s="156" t="s">
        <v>33</v>
      </c>
      <c r="B250" s="14" t="s">
        <v>53</v>
      </c>
      <c r="C250" s="157">
        <v>949</v>
      </c>
      <c r="D250" s="158" t="s">
        <v>412</v>
      </c>
      <c r="E250" s="165">
        <v>1448</v>
      </c>
      <c r="F250" s="20"/>
      <c r="G25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0" s="60"/>
      <c r="I250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0" s="20"/>
      <c r="K25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0" s="46"/>
      <c r="M250" s="63"/>
      <c r="N250" s="172">
        <v>0</v>
      </c>
      <c r="O250" s="4">
        <f t="shared" si="3"/>
        <v>0</v>
      </c>
    </row>
    <row r="251" spans="1:15" ht="18" customHeight="1" x14ac:dyDescent="0.25">
      <c r="A251" s="156" t="s">
        <v>33</v>
      </c>
      <c r="B251" s="14" t="s">
        <v>53</v>
      </c>
      <c r="C251" s="157">
        <v>774</v>
      </c>
      <c r="D251" s="158" t="s">
        <v>296</v>
      </c>
      <c r="E251" s="165">
        <v>1448</v>
      </c>
      <c r="F251" s="20"/>
      <c r="G25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1" s="60"/>
      <c r="I251" s="151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1" s="20"/>
      <c r="K25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1" s="46"/>
      <c r="M251" s="63"/>
      <c r="N251" s="172">
        <v>0</v>
      </c>
      <c r="O251" s="4">
        <f t="shared" si="3"/>
        <v>0</v>
      </c>
    </row>
    <row r="252" spans="1:15" ht="18" customHeight="1" x14ac:dyDescent="0.25">
      <c r="A252" s="29" t="s">
        <v>61</v>
      </c>
      <c r="B252" s="30"/>
      <c r="C252" s="30"/>
      <c r="D252" s="30"/>
      <c r="E252" s="31"/>
      <c r="F252" s="107">
        <f>SUM(F253:F276)</f>
        <v>0</v>
      </c>
      <c r="G252" s="108">
        <f>SUM(G253:G276)</f>
        <v>0</v>
      </c>
      <c r="H252" s="64"/>
      <c r="I252" s="64"/>
      <c r="J252" s="107">
        <f>SUM(J253:J276)</f>
        <v>0</v>
      </c>
      <c r="K252" s="108">
        <f>SUM(K253:K276)</f>
        <v>0</v>
      </c>
      <c r="O252" s="4">
        <f>SUM(O8:O251)</f>
        <v>0</v>
      </c>
    </row>
    <row r="253" spans="1:15" ht="18" customHeight="1" x14ac:dyDescent="0.25">
      <c r="A253" s="11" t="s">
        <v>34</v>
      </c>
      <c r="B253" s="14" t="s">
        <v>55</v>
      </c>
      <c r="C253" s="12"/>
      <c r="D253" s="12"/>
      <c r="E253" s="28">
        <v>755</v>
      </c>
      <c r="F253" s="60"/>
      <c r="G25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3" s="60"/>
      <c r="I253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3" s="60"/>
      <c r="K25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4" spans="1:15" ht="18" customHeight="1" x14ac:dyDescent="0.25">
      <c r="A254" s="15" t="s">
        <v>417</v>
      </c>
      <c r="B254" s="174" t="s">
        <v>55</v>
      </c>
      <c r="C254" s="16"/>
      <c r="D254" s="16"/>
      <c r="E254" s="28">
        <v>292</v>
      </c>
      <c r="F254" s="60"/>
      <c r="G25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4" s="60"/>
      <c r="I254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4" s="60"/>
      <c r="K25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5" spans="1:15" ht="18" customHeight="1" x14ac:dyDescent="0.25">
      <c r="A255" s="13" t="s">
        <v>35</v>
      </c>
      <c r="B255" s="14" t="s">
        <v>55</v>
      </c>
      <c r="C255" s="14"/>
      <c r="D255" s="14"/>
      <c r="E255" s="28">
        <v>623</v>
      </c>
      <c r="F255" s="60"/>
      <c r="G25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5" s="60"/>
      <c r="I255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5" s="60"/>
      <c r="K25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6" spans="1:15" ht="18" customHeight="1" x14ac:dyDescent="0.25">
      <c r="A256" s="13" t="s">
        <v>36</v>
      </c>
      <c r="B256" s="14" t="s">
        <v>55</v>
      </c>
      <c r="C256" s="14"/>
      <c r="D256" s="14"/>
      <c r="E256" s="28">
        <v>379</v>
      </c>
      <c r="F256" s="60"/>
      <c r="G25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6" s="60"/>
      <c r="I256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6" s="60"/>
      <c r="K25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7" spans="1:11" ht="18" customHeight="1" x14ac:dyDescent="0.25">
      <c r="A257" s="13" t="s">
        <v>37</v>
      </c>
      <c r="B257" s="14" t="s">
        <v>55</v>
      </c>
      <c r="C257" s="14"/>
      <c r="D257" s="14"/>
      <c r="E257" s="28">
        <v>384</v>
      </c>
      <c r="F257" s="60"/>
      <c r="G25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7" s="60"/>
      <c r="I257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7" s="60"/>
      <c r="K25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8" spans="1:11" ht="18" customHeight="1" x14ac:dyDescent="0.25">
      <c r="A258" s="13" t="s">
        <v>38</v>
      </c>
      <c r="B258" s="14" t="s">
        <v>55</v>
      </c>
      <c r="C258" s="14"/>
      <c r="D258" s="14"/>
      <c r="E258" s="28">
        <v>450</v>
      </c>
      <c r="F258" s="60"/>
      <c r="G25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8" s="60"/>
      <c r="I258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8" s="60"/>
      <c r="K25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9" spans="1:11" ht="18" customHeight="1" x14ac:dyDescent="0.25">
      <c r="A259" s="13" t="s">
        <v>39</v>
      </c>
      <c r="B259" s="14" t="s">
        <v>55</v>
      </c>
      <c r="C259" s="14"/>
      <c r="D259" s="14"/>
      <c r="E259" s="28">
        <v>1911</v>
      </c>
      <c r="F259" s="60"/>
      <c r="G25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9" s="60"/>
      <c r="I259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9" s="60"/>
      <c r="K25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0" spans="1:11" ht="18" customHeight="1" x14ac:dyDescent="0.25">
      <c r="A260" s="13" t="s">
        <v>40</v>
      </c>
      <c r="B260" s="14" t="s">
        <v>55</v>
      </c>
      <c r="C260" s="14"/>
      <c r="D260" s="14"/>
      <c r="E260" s="28">
        <v>457</v>
      </c>
      <c r="F260" s="60"/>
      <c r="G26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0" s="60"/>
      <c r="I260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0" s="60"/>
      <c r="K26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1" spans="1:11" ht="18" customHeight="1" x14ac:dyDescent="0.25">
      <c r="A261" s="15" t="s">
        <v>421</v>
      </c>
      <c r="B261" s="174" t="s">
        <v>55</v>
      </c>
      <c r="C261" s="16"/>
      <c r="D261" s="16"/>
      <c r="E261" s="28">
        <v>84</v>
      </c>
      <c r="F261" s="60"/>
      <c r="G26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1" s="60"/>
      <c r="I261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1" s="60"/>
      <c r="K26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2" spans="1:11" ht="18" customHeight="1" x14ac:dyDescent="0.25">
      <c r="A262" s="15" t="s">
        <v>422</v>
      </c>
      <c r="B262" s="174" t="s">
        <v>55</v>
      </c>
      <c r="C262" s="16"/>
      <c r="D262" s="16"/>
      <c r="E262" s="28">
        <v>36</v>
      </c>
      <c r="F262" s="60"/>
      <c r="G26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2" s="60"/>
      <c r="I262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2" s="60"/>
      <c r="K26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3" spans="1:11" ht="18" customHeight="1" x14ac:dyDescent="0.25">
      <c r="A263" s="11" t="s">
        <v>41</v>
      </c>
      <c r="B263" s="14" t="s">
        <v>55</v>
      </c>
      <c r="C263" s="12"/>
      <c r="D263" s="12"/>
      <c r="E263" s="28">
        <v>156</v>
      </c>
      <c r="F263" s="60"/>
      <c r="G26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3" s="60"/>
      <c r="I263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3" s="60"/>
      <c r="K26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4" spans="1:11" ht="18" customHeight="1" x14ac:dyDescent="0.25">
      <c r="A264" s="13" t="s">
        <v>42</v>
      </c>
      <c r="B264" s="14" t="s">
        <v>55</v>
      </c>
      <c r="C264" s="14"/>
      <c r="D264" s="14"/>
      <c r="E264" s="28">
        <v>90</v>
      </c>
      <c r="F264" s="60"/>
      <c r="G26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4" s="60"/>
      <c r="I264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4" s="60"/>
      <c r="K26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5" spans="1:11" ht="18" customHeight="1" x14ac:dyDescent="0.25">
      <c r="A265" s="15"/>
      <c r="B265" s="174"/>
      <c r="C265" s="16"/>
      <c r="D265" s="16"/>
      <c r="E265" s="28"/>
      <c r="F265" s="60"/>
      <c r="G26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5" s="60"/>
      <c r="I265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5" s="60"/>
      <c r="K26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6" spans="1:11" ht="18" customHeight="1" x14ac:dyDescent="0.25">
      <c r="A266" s="13" t="s">
        <v>43</v>
      </c>
      <c r="B266" s="14" t="s">
        <v>55</v>
      </c>
      <c r="C266" s="14"/>
      <c r="D266" s="14"/>
      <c r="E266" s="28">
        <v>709</v>
      </c>
      <c r="F266" s="60"/>
      <c r="G26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6" s="60"/>
      <c r="I266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6" s="60"/>
      <c r="K26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7" spans="1:11" ht="18" customHeight="1" x14ac:dyDescent="0.25">
      <c r="A267" s="13" t="s">
        <v>44</v>
      </c>
      <c r="B267" s="14" t="s">
        <v>55</v>
      </c>
      <c r="C267" s="14"/>
      <c r="D267" s="14"/>
      <c r="E267" s="28">
        <v>233</v>
      </c>
      <c r="F267" s="60"/>
      <c r="G267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7" s="60"/>
      <c r="I267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7" s="60"/>
      <c r="K267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8" spans="1:11" ht="18" customHeight="1" x14ac:dyDescent="0.25">
      <c r="A268" s="11" t="s">
        <v>45</v>
      </c>
      <c r="B268" s="14" t="s">
        <v>55</v>
      </c>
      <c r="C268" s="12"/>
      <c r="D268" s="12"/>
      <c r="E268" s="28">
        <v>10.77</v>
      </c>
      <c r="F268" s="60"/>
      <c r="G268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8" s="60"/>
      <c r="I268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8" s="60"/>
      <c r="K268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9" spans="1:11" ht="18" customHeight="1" x14ac:dyDescent="0.25">
      <c r="A269" s="13" t="s">
        <v>46</v>
      </c>
      <c r="B269" s="14" t="s">
        <v>55</v>
      </c>
      <c r="C269" s="14"/>
      <c r="D269" s="14"/>
      <c r="E269" s="28">
        <v>17.79</v>
      </c>
      <c r="F269" s="60"/>
      <c r="G269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9" s="60"/>
      <c r="I269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9" s="60"/>
      <c r="K269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0" spans="1:11" ht="18" customHeight="1" x14ac:dyDescent="0.25">
      <c r="A270" s="13" t="s">
        <v>47</v>
      </c>
      <c r="B270" s="14" t="s">
        <v>55</v>
      </c>
      <c r="C270" s="14"/>
      <c r="D270" s="14"/>
      <c r="E270" s="28">
        <v>16.07</v>
      </c>
      <c r="F270" s="60"/>
      <c r="G270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0" s="60"/>
      <c r="I270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0" s="60"/>
      <c r="K270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1" spans="1:11" ht="18" customHeight="1" x14ac:dyDescent="0.25">
      <c r="A271" s="13" t="s">
        <v>48</v>
      </c>
      <c r="B271" s="14" t="s">
        <v>55</v>
      </c>
      <c r="C271" s="14"/>
      <c r="D271" s="14"/>
      <c r="E271" s="28">
        <v>16.07</v>
      </c>
      <c r="F271" s="60"/>
      <c r="G271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1" s="60"/>
      <c r="I271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1" s="60"/>
      <c r="K271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2" spans="1:11" ht="18" customHeight="1" x14ac:dyDescent="0.25">
      <c r="A272" s="13" t="s">
        <v>49</v>
      </c>
      <c r="B272" s="14" t="s">
        <v>55</v>
      </c>
      <c r="C272" s="14"/>
      <c r="D272" s="14"/>
      <c r="E272" s="28">
        <v>16.07</v>
      </c>
      <c r="F272" s="60"/>
      <c r="G272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2" s="60"/>
      <c r="I272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2" s="60"/>
      <c r="K272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3" spans="1:11" ht="18" customHeight="1" x14ac:dyDescent="0.25">
      <c r="A273" s="13" t="s">
        <v>50</v>
      </c>
      <c r="B273" s="14" t="s">
        <v>55</v>
      </c>
      <c r="C273" s="14"/>
      <c r="D273" s="14"/>
      <c r="E273" s="28">
        <v>1</v>
      </c>
      <c r="F273" s="60"/>
      <c r="G273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3" s="60"/>
      <c r="I273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3" s="60"/>
      <c r="K273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4" spans="1:11" ht="18" customHeight="1" x14ac:dyDescent="0.25">
      <c r="A274" s="13" t="s">
        <v>51</v>
      </c>
      <c r="B274" s="14" t="s">
        <v>55</v>
      </c>
      <c r="C274" s="14"/>
      <c r="D274" s="14"/>
      <c r="E274" s="28">
        <v>1</v>
      </c>
      <c r="F274" s="60"/>
      <c r="G274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4" s="60"/>
      <c r="I274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4" s="60"/>
      <c r="K274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5" spans="1:11" ht="18" customHeight="1" x14ac:dyDescent="0.25">
      <c r="A275" s="11"/>
      <c r="B275" s="14"/>
      <c r="C275" s="12"/>
      <c r="D275" s="12"/>
      <c r="E275" s="28"/>
      <c r="F275" s="60"/>
      <c r="G275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5" s="60"/>
      <c r="I275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5" s="60"/>
      <c r="K275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6" spans="1:11" ht="18" customHeight="1" x14ac:dyDescent="0.25">
      <c r="A276" s="11" t="s">
        <v>52</v>
      </c>
      <c r="B276" s="12" t="s">
        <v>56</v>
      </c>
      <c r="C276" s="12"/>
      <c r="D276" s="12"/>
      <c r="E276" s="28">
        <v>84</v>
      </c>
      <c r="F276" s="60"/>
      <c r="G276" s="27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6" s="60"/>
      <c r="I276" s="4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6" s="60"/>
      <c r="K276" s="27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7" spans="1:11" ht="18" customHeight="1" x14ac:dyDescent="0.25">
      <c r="A277" s="22" t="s">
        <v>63</v>
      </c>
      <c r="B277" s="23"/>
      <c r="C277" s="23"/>
      <c r="D277" s="23"/>
      <c r="E277" s="24"/>
      <c r="F277" s="25"/>
      <c r="G277" s="26">
        <f>SUM(G253:G276,G8:G251)</f>
        <v>0</v>
      </c>
      <c r="H277" s="25"/>
      <c r="I277" s="25"/>
      <c r="J277" s="25"/>
      <c r="K277" s="26">
        <f>SUM(K253:K276,K8:K251)</f>
        <v>0</v>
      </c>
    </row>
    <row r="278" spans="1:11" x14ac:dyDescent="0.25">
      <c r="A278" s="224" t="str">
        <f>IF(AND(Tabuľka35[[#Totals],[Dosiahnutý štandardný výstup v čase predloženia ŽoNFP5]]=0,Tabuľka35[[#Totals],[Dosiahnutý štandardný výstup podľa podnikateľského plánu]]=0),"",IF(AND(Tabuľka35[[#Totals],[Dosiahnutý štandardný výstup v čase predloženia ŽoNFP5]]=0,Tabuľka35[[#Totals],[Dosiahnutý štandardný výstup podľa podnikateľského plánu]]&gt;0),"",IF(AND(Tabuľka35[[#Totals],[Dosiahnutý štandardný výstup v čase predloženia ŽoNFP5]]&gt;0,Tabuľka35[[#Totals],[Dosiahnutý štandardný výstup podľa podnikateľského plánu]]=0),"",IF(Tabuľka35[[#Totals],[Dosiahnutý štandardný výstup podľa podnikateľského plánu]]&lt;Tabuľka35[[#Totals],[Dosiahnutý štandardný výstup v čase predloženia ŽoNFP5]],"hodnota štandardného výstupu podnikateľského plánu nedosahuje hodnotu štandardného výstupu pri podaní ŽoNFP",""))))</f>
        <v/>
      </c>
      <c r="B278" s="224"/>
      <c r="C278" s="224"/>
      <c r="D278" s="224"/>
      <c r="E278" s="224"/>
      <c r="F278" s="224"/>
    </row>
    <row r="279" spans="1:11" x14ac:dyDescent="0.25">
      <c r="A279" s="5"/>
      <c r="B279" s="5"/>
      <c r="C279" s="5"/>
      <c r="D279" s="5"/>
    </row>
    <row r="280" spans="1:11" x14ac:dyDescent="0.25">
      <c r="A280" s="226" t="str">
        <f>IF(Tabuľka35[[#Totals],[Dosiahnutý štandardný výstup v čase predloženia ŽoNFP5]]=0,"nie sú vyplnené hodnoty v čase predloženia ŽoNFP","")</f>
        <v>nie sú vyplnené hodnoty v čase predloženia ŽoNFP</v>
      </c>
      <c r="B280" s="226"/>
      <c r="C280" s="149"/>
      <c r="D280" s="149"/>
    </row>
    <row r="281" spans="1:11" x14ac:dyDescent="0.25">
      <c r="A281" s="226" t="str">
        <f>IF(Tabuľka35[[#Totals],[Dosiahnutý štandardný výstup v čase predloženia ŽoNFP5]]=0,"",IF(Tabuľka35[[#Totals],[Dosiahnutý štandardný výstup v čase predloženia ŽoNFP5]]&lt;=4000,"hodnota štandardného výstupu pri predložení ŽoNFP nedosahuje minimálnu hranicu",IF(Tabuľka35[[#Totals],[Dosiahnutý štandardný výstup v čase predloženia ŽoNFP5]]&gt;9999,"hodnota štandardného výstupu pri predložení ŽoNFP presahuje maximálnu hranicu","")))</f>
        <v/>
      </c>
      <c r="B281" s="226"/>
      <c r="C281" s="149"/>
      <c r="D281" s="149"/>
    </row>
    <row r="282" spans="1:11" x14ac:dyDescent="0.25">
      <c r="A282" s="224" t="str">
        <f>IF(Tabuľka35[[#Totals],[Dosiahnutý štandardný výstup podľa podnikateľského plánu]]=0,"nie sú vyplnené hodnoty podnikateľského plánu","")</f>
        <v>nie sú vyplnené hodnoty podnikateľského plánu</v>
      </c>
      <c r="B282" s="224"/>
      <c r="C282" s="150"/>
      <c r="D282" s="150"/>
    </row>
    <row r="283" spans="1:11" ht="17.25" customHeight="1" x14ac:dyDescent="0.25">
      <c r="A283" s="222" t="s">
        <v>64</v>
      </c>
      <c r="B283" s="222"/>
      <c r="C283" s="222"/>
      <c r="D283" s="222"/>
      <c r="E283" s="222"/>
      <c r="F283" s="222"/>
      <c r="G283" s="222"/>
    </row>
    <row r="284" spans="1:11" x14ac:dyDescent="0.25">
      <c r="A284" s="222" t="s">
        <v>418</v>
      </c>
      <c r="B284" s="222"/>
      <c r="C284" s="222"/>
      <c r="D284" s="222"/>
      <c r="E284" s="222"/>
      <c r="F284" s="222"/>
      <c r="G284" s="222"/>
    </row>
    <row r="285" spans="1:11" ht="15" customHeight="1" x14ac:dyDescent="0.25">
      <c r="A285" s="222" t="s">
        <v>431</v>
      </c>
      <c r="B285" s="222"/>
      <c r="C285" s="222"/>
      <c r="D285" s="222"/>
      <c r="E285" s="222"/>
      <c r="F285" s="222"/>
      <c r="G285" s="222"/>
    </row>
    <row r="286" spans="1:11" x14ac:dyDescent="0.25">
      <c r="A286" s="222" t="s">
        <v>437</v>
      </c>
      <c r="B286" s="222"/>
      <c r="C286" s="222"/>
      <c r="D286" s="222"/>
      <c r="E286" s="222"/>
      <c r="F286" s="222"/>
      <c r="G286" s="222"/>
    </row>
    <row r="287" spans="1:11" ht="52.5" customHeight="1" x14ac:dyDescent="0.25">
      <c r="A287" s="222" t="s">
        <v>438</v>
      </c>
      <c r="B287" s="222"/>
      <c r="C287" s="222"/>
      <c r="D287" s="222"/>
      <c r="E287" s="222"/>
      <c r="F287" s="222"/>
      <c r="G287" s="222"/>
    </row>
    <row r="288" spans="1:11" x14ac:dyDescent="0.25">
      <c r="A288" s="225" t="s">
        <v>439</v>
      </c>
      <c r="B288" s="225"/>
      <c r="C288" s="225"/>
      <c r="D288" s="225"/>
      <c r="E288" s="225"/>
      <c r="F288" s="225"/>
      <c r="G288" s="225"/>
    </row>
    <row r="289" spans="1:7" x14ac:dyDescent="0.25">
      <c r="A289" s="222"/>
      <c r="B289" s="222"/>
      <c r="C289" s="222"/>
      <c r="D289" s="222"/>
      <c r="E289" s="222"/>
      <c r="F289" s="222"/>
      <c r="G289" s="222"/>
    </row>
    <row r="290" spans="1:7" ht="12" customHeight="1" x14ac:dyDescent="0.25">
      <c r="A290" s="222"/>
      <c r="B290" s="222"/>
      <c r="C290" s="222"/>
      <c r="D290" s="222"/>
      <c r="E290" s="222"/>
      <c r="F290" s="222"/>
      <c r="G290" s="222"/>
    </row>
    <row r="291" spans="1:7" x14ac:dyDescent="0.25">
      <c r="A291" s="222"/>
      <c r="B291" s="222"/>
      <c r="C291" s="222"/>
      <c r="D291" s="222"/>
      <c r="E291" s="222"/>
      <c r="F291" s="222"/>
      <c r="G291" s="222"/>
    </row>
    <row r="292" spans="1:7" ht="13.5" customHeight="1" x14ac:dyDescent="0.25">
      <c r="A292" s="222"/>
      <c r="B292" s="222"/>
      <c r="C292" s="222"/>
      <c r="D292" s="222"/>
      <c r="E292" s="222"/>
      <c r="F292" s="222"/>
      <c r="G292" s="222"/>
    </row>
  </sheetData>
  <mergeCells count="16">
    <mergeCell ref="A290:G290"/>
    <mergeCell ref="A291:G291"/>
    <mergeCell ref="A292:G292"/>
    <mergeCell ref="A280:B280"/>
    <mergeCell ref="A281:B281"/>
    <mergeCell ref="A283:G283"/>
    <mergeCell ref="A284:G284"/>
    <mergeCell ref="A285:G285"/>
    <mergeCell ref="A286:G286"/>
    <mergeCell ref="B4:G4"/>
    <mergeCell ref="A287:G287"/>
    <mergeCell ref="A288:G288"/>
    <mergeCell ref="A289:G289"/>
    <mergeCell ref="B3:H3"/>
    <mergeCell ref="A282:B282"/>
    <mergeCell ref="A278:F278"/>
  </mergeCells>
  <conditionalFormatting sqref="A280">
    <cfRule type="cellIs" dxfId="39" priority="23" operator="equal">
      <formula>"nie sú vyplnené hodnoty v čase predloženia ŽoNFP"</formula>
    </cfRule>
  </conditionalFormatting>
  <conditionalFormatting sqref="A281">
    <cfRule type="cellIs" dxfId="38" priority="21" operator="equal">
      <formula>"hodnota štandardného výstupu pri predložení ŽoNFP presahuje maximálnu hranicu"</formula>
    </cfRule>
    <cfRule type="cellIs" dxfId="37" priority="22" operator="equal">
      <formula>"hodnota štandardného výstupu pri predložení ŽoNFP nedosahuje minimálnu hranicu"</formula>
    </cfRule>
  </conditionalFormatting>
  <conditionalFormatting sqref="F8:F276">
    <cfRule type="expression" dxfId="36" priority="18">
      <formula>I8=1</formula>
    </cfRule>
  </conditionalFormatting>
  <conditionalFormatting sqref="G8:G276">
    <cfRule type="expression" dxfId="35" priority="17">
      <formula>I8=1</formula>
    </cfRule>
  </conditionalFormatting>
  <conditionalFormatting sqref="H253:H276 H8:H251">
    <cfRule type="expression" dxfId="34" priority="16">
      <formula>I8=1</formula>
    </cfRule>
  </conditionalFormatting>
  <conditionalFormatting sqref="J252">
    <cfRule type="expression" dxfId="33" priority="7">
      <formula>L252=1</formula>
    </cfRule>
  </conditionalFormatting>
  <conditionalFormatting sqref="K252">
    <cfRule type="expression" dxfId="32" priority="6">
      <formula>L252=1</formula>
    </cfRule>
  </conditionalFormatting>
  <conditionalFormatting sqref="A282:D282">
    <cfRule type="cellIs" dxfId="31" priority="5" operator="equal">
      <formula>"nie sú vyplnené hodnoty podnikateľského plánu"</formula>
    </cfRule>
  </conditionalFormatting>
  <conditionalFormatting sqref="A278">
    <cfRule type="cellIs" dxfId="30" priority="4" operator="equal">
      <formula>"hodnota štandardného výstupu podnikateľského plánu nedosahuje hodnotu štandardného výstupu pri podaní ŽoNFP"</formula>
    </cfRule>
  </conditionalFormatting>
  <conditionalFormatting sqref="J1">
    <cfRule type="cellIs" dxfId="29" priority="3" operator="equal">
      <formula>"Počet chýb"</formula>
    </cfRule>
  </conditionalFormatting>
  <conditionalFormatting sqref="K1">
    <cfRule type="cellIs" dxfId="28" priority="1" operator="equal">
      <formula>""</formula>
    </cfRule>
    <cfRule type="cellIs" dxfId="27" priority="2" operator="greaterThan">
      <formula>0</formula>
    </cfRule>
  </conditionalFormatting>
  <dataValidations count="2">
    <dataValidation type="whole" allowBlank="1" showInputMessage="1" showErrorMessage="1" prompt="zadajte celé číslo" sqref="F253:F276 J253:J276">
      <formula1>0</formula1>
      <formula2>10000000</formula2>
    </dataValidation>
    <dataValidation type="list" allowBlank="1" showInputMessage="1" showErrorMessage="1" sqref="H8:H48 H253:H276 H50:H251">
      <formula1>$L$10:$L$33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55" fitToHeight="6" orientation="landscape" r:id="rId1"/>
  <headerFooter>
    <oddFooter>&amp;C&amp;8&amp;P / &amp;N</oddFooter>
  </headerFooter>
  <ignoredErrors>
    <ignoredError sqref="G7:G8 G252:G276 K7 K252 G9:G98 G99:G240 G241:G251" calculatedColumn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workbookViewId="0">
      <selection activeCell="B108" sqref="B108"/>
    </sheetView>
  </sheetViews>
  <sheetFormatPr defaultRowHeight="15" x14ac:dyDescent="0.25"/>
  <cols>
    <col min="2" max="2" width="50.140625" customWidth="1"/>
    <col min="3" max="3" width="12.7109375" customWidth="1"/>
    <col min="4" max="4" width="15" customWidth="1"/>
    <col min="5" max="5" width="17.5703125" customWidth="1"/>
    <col min="6" max="6" width="12.5703125" customWidth="1"/>
    <col min="7" max="7" width="18.28515625" customWidth="1"/>
    <col min="8" max="8" width="19.28515625" hidden="1" customWidth="1"/>
  </cols>
  <sheetData>
    <row r="1" spans="1:8" s="4" customFormat="1" x14ac:dyDescent="0.25">
      <c r="A1" s="6" t="s">
        <v>211</v>
      </c>
    </row>
    <row r="2" spans="1:8" s="4" customFormat="1" x14ac:dyDescent="0.25">
      <c r="A2" s="6"/>
    </row>
    <row r="3" spans="1:8" s="4" customFormat="1" x14ac:dyDescent="0.25">
      <c r="A3" s="33" t="s">
        <v>66</v>
      </c>
      <c r="B3" s="231" t="str">
        <f>IF('Bodovacie kritéria'!C5="","",'Bodovacie kritéria'!C5)</f>
        <v/>
      </c>
      <c r="C3" s="231"/>
      <c r="D3" s="231"/>
      <c r="E3" s="231"/>
      <c r="F3" s="231"/>
      <c r="G3" s="231"/>
    </row>
    <row r="4" spans="1:8" s="4" customFormat="1" x14ac:dyDescent="0.25">
      <c r="A4" s="33" t="s">
        <v>67</v>
      </c>
      <c r="B4" s="145" t="str">
        <f>IF('Bodovacie kritéria'!C6="","",'Bodovacie kritéria'!C6)</f>
        <v/>
      </c>
    </row>
    <row r="5" spans="1:8" x14ac:dyDescent="0.25">
      <c r="F5" s="148" t="str">
        <f>IF(G5="","","Počet chýb")</f>
        <v/>
      </c>
      <c r="G5" s="148" t="str">
        <f>IF(COUNTIF(Tabuľka2[kontrola],"chyba")=0,"",COUNTIF(Tabuľka2[kontrola],"chyba"))</f>
        <v/>
      </c>
    </row>
    <row r="6" spans="1:8" ht="51" x14ac:dyDescent="0.25">
      <c r="A6" s="141" t="s">
        <v>202</v>
      </c>
      <c r="B6" s="141" t="s">
        <v>203</v>
      </c>
      <c r="C6" s="141" t="s">
        <v>204</v>
      </c>
      <c r="D6" s="142" t="s">
        <v>205</v>
      </c>
      <c r="E6" s="142" t="s">
        <v>212</v>
      </c>
      <c r="F6" s="143" t="s">
        <v>208</v>
      </c>
      <c r="G6" s="144" t="s">
        <v>206</v>
      </c>
      <c r="H6" s="147" t="s">
        <v>182</v>
      </c>
    </row>
    <row r="7" spans="1:8" x14ac:dyDescent="0.25">
      <c r="A7" s="38"/>
      <c r="B7" s="38"/>
      <c r="C7" s="38"/>
      <c r="D7" s="38"/>
      <c r="E7" s="38"/>
      <c r="F7" s="38"/>
      <c r="G7" s="38"/>
      <c r="H7" s="13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" spans="1:8" x14ac:dyDescent="0.25">
      <c r="A8" s="38"/>
      <c r="B8" s="38"/>
      <c r="C8" s="38"/>
      <c r="D8" s="38"/>
      <c r="E8" s="38"/>
      <c r="F8" s="38"/>
      <c r="G8" s="38"/>
      <c r="H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" spans="1:8" x14ac:dyDescent="0.25">
      <c r="A9" s="38"/>
      <c r="B9" s="38"/>
      <c r="C9" s="38"/>
      <c r="D9" s="38"/>
      <c r="E9" s="38"/>
      <c r="F9" s="38"/>
      <c r="G9" s="38"/>
      <c r="H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" spans="1:8" x14ac:dyDescent="0.25">
      <c r="A10" s="38"/>
      <c r="B10" s="38"/>
      <c r="C10" s="38"/>
      <c r="D10" s="38"/>
      <c r="E10" s="38"/>
      <c r="F10" s="38"/>
      <c r="G10" s="38"/>
      <c r="H1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1" spans="1:8" x14ac:dyDescent="0.25">
      <c r="A11" s="38"/>
      <c r="B11" s="38"/>
      <c r="C11" s="38"/>
      <c r="D11" s="38"/>
      <c r="E11" s="38"/>
      <c r="F11" s="38"/>
      <c r="G11" s="38"/>
      <c r="H1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2" spans="1:8" x14ac:dyDescent="0.25">
      <c r="A12" s="38"/>
      <c r="B12" s="38"/>
      <c r="C12" s="38"/>
      <c r="D12" s="38"/>
      <c r="E12" s="38"/>
      <c r="F12" s="38"/>
      <c r="G12" s="38"/>
      <c r="H1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3" spans="1:8" x14ac:dyDescent="0.25">
      <c r="A13" s="38"/>
      <c r="B13" s="38"/>
      <c r="C13" s="38"/>
      <c r="D13" s="38"/>
      <c r="E13" s="38"/>
      <c r="F13" s="38"/>
      <c r="G13" s="38"/>
      <c r="H1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4" spans="1:8" x14ac:dyDescent="0.25">
      <c r="A14" s="38"/>
      <c r="B14" s="38"/>
      <c r="C14" s="38"/>
      <c r="D14" s="38"/>
      <c r="E14" s="38"/>
      <c r="F14" s="38"/>
      <c r="G14" s="38"/>
      <c r="H1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5" spans="1:8" x14ac:dyDescent="0.25">
      <c r="A15" s="38"/>
      <c r="B15" s="38"/>
      <c r="C15" s="38"/>
      <c r="D15" s="38"/>
      <c r="E15" s="38"/>
      <c r="F15" s="38"/>
      <c r="G15" s="38"/>
      <c r="H1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6" spans="1:8" x14ac:dyDescent="0.25">
      <c r="A16" s="38"/>
      <c r="B16" s="38"/>
      <c r="C16" s="38"/>
      <c r="D16" s="38"/>
      <c r="E16" s="38"/>
      <c r="F16" s="38"/>
      <c r="G16" s="38"/>
      <c r="H1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7" spans="1:8" x14ac:dyDescent="0.25">
      <c r="A17" s="38"/>
      <c r="B17" s="38"/>
      <c r="C17" s="38"/>
      <c r="D17" s="38"/>
      <c r="E17" s="38"/>
      <c r="F17" s="38"/>
      <c r="G17" s="38"/>
      <c r="H1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8" spans="1:8" x14ac:dyDescent="0.25">
      <c r="A18" s="38"/>
      <c r="B18" s="38"/>
      <c r="C18" s="38"/>
      <c r="D18" s="38"/>
      <c r="E18" s="38"/>
      <c r="F18" s="38"/>
      <c r="G18" s="38"/>
      <c r="H1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9" spans="1:8" x14ac:dyDescent="0.25">
      <c r="A19" s="38"/>
      <c r="B19" s="38"/>
      <c r="C19" s="38"/>
      <c r="D19" s="38"/>
      <c r="E19" s="38"/>
      <c r="F19" s="38"/>
      <c r="G19" s="38"/>
      <c r="H1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0" spans="1:8" x14ac:dyDescent="0.25">
      <c r="A20" s="38"/>
      <c r="B20" s="38"/>
      <c r="C20" s="38"/>
      <c r="D20" s="38"/>
      <c r="E20" s="38"/>
      <c r="F20" s="38"/>
      <c r="G20" s="38"/>
      <c r="H2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1" spans="1:8" x14ac:dyDescent="0.25">
      <c r="A21" s="38"/>
      <c r="B21" s="38"/>
      <c r="C21" s="38"/>
      <c r="D21" s="38"/>
      <c r="E21" s="38"/>
      <c r="F21" s="38"/>
      <c r="G21" s="38"/>
      <c r="H2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2" spans="1:8" x14ac:dyDescent="0.25">
      <c r="A22" s="38"/>
      <c r="B22" s="38"/>
      <c r="C22" s="38"/>
      <c r="D22" s="38"/>
      <c r="E22" s="38"/>
      <c r="F22" s="38"/>
      <c r="G22" s="38"/>
      <c r="H2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3" spans="1:8" x14ac:dyDescent="0.25">
      <c r="A23" s="38"/>
      <c r="B23" s="38"/>
      <c r="C23" s="38"/>
      <c r="D23" s="38"/>
      <c r="E23" s="38"/>
      <c r="F23" s="38"/>
      <c r="G23" s="38"/>
      <c r="H2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4" spans="1:8" x14ac:dyDescent="0.25">
      <c r="A24" s="38"/>
      <c r="B24" s="38"/>
      <c r="C24" s="38"/>
      <c r="D24" s="38"/>
      <c r="E24" s="38"/>
      <c r="F24" s="38"/>
      <c r="G24" s="38"/>
      <c r="H2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5" spans="1:8" x14ac:dyDescent="0.25">
      <c r="A25" s="38"/>
      <c r="B25" s="38"/>
      <c r="C25" s="38"/>
      <c r="D25" s="38"/>
      <c r="E25" s="38"/>
      <c r="F25" s="38"/>
      <c r="G25" s="38"/>
      <c r="H2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6" spans="1:8" x14ac:dyDescent="0.25">
      <c r="A26" s="38"/>
      <c r="B26" s="38"/>
      <c r="C26" s="38"/>
      <c r="D26" s="38"/>
      <c r="E26" s="38"/>
      <c r="F26" s="38"/>
      <c r="G26" s="38"/>
      <c r="H2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7" spans="1:8" x14ac:dyDescent="0.25">
      <c r="A27" s="38"/>
      <c r="B27" s="38"/>
      <c r="C27" s="38"/>
      <c r="D27" s="38"/>
      <c r="E27" s="38"/>
      <c r="F27" s="38"/>
      <c r="G27" s="38"/>
      <c r="H2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8" spans="1:8" x14ac:dyDescent="0.25">
      <c r="A28" s="38"/>
      <c r="B28" s="38"/>
      <c r="C28" s="38"/>
      <c r="D28" s="38"/>
      <c r="E28" s="38"/>
      <c r="F28" s="38"/>
      <c r="G28" s="38"/>
      <c r="H2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9" spans="1:8" x14ac:dyDescent="0.25">
      <c r="A29" s="38"/>
      <c r="B29" s="38"/>
      <c r="C29" s="38"/>
      <c r="D29" s="38"/>
      <c r="E29" s="38"/>
      <c r="F29" s="38"/>
      <c r="G29" s="38"/>
      <c r="H2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0" spans="1:8" x14ac:dyDescent="0.25">
      <c r="A30" s="38"/>
      <c r="B30" s="38"/>
      <c r="C30" s="38"/>
      <c r="D30" s="38"/>
      <c r="E30" s="38"/>
      <c r="F30" s="38"/>
      <c r="G30" s="38"/>
      <c r="H3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1" spans="1:8" x14ac:dyDescent="0.25">
      <c r="A31" s="38"/>
      <c r="B31" s="38"/>
      <c r="C31" s="38"/>
      <c r="D31" s="38"/>
      <c r="E31" s="38"/>
      <c r="F31" s="38"/>
      <c r="G31" s="38"/>
      <c r="H3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2" spans="1:8" x14ac:dyDescent="0.25">
      <c r="A32" s="38"/>
      <c r="B32" s="38"/>
      <c r="C32" s="38"/>
      <c r="D32" s="38"/>
      <c r="E32" s="38"/>
      <c r="F32" s="38"/>
      <c r="G32" s="38"/>
      <c r="H3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3" spans="1:8" x14ac:dyDescent="0.25">
      <c r="A33" s="38"/>
      <c r="B33" s="38"/>
      <c r="C33" s="38"/>
      <c r="D33" s="38"/>
      <c r="E33" s="38"/>
      <c r="F33" s="38"/>
      <c r="G33" s="38"/>
      <c r="H3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4" spans="1:8" x14ac:dyDescent="0.25">
      <c r="A34" s="38"/>
      <c r="B34" s="38"/>
      <c r="C34" s="38"/>
      <c r="D34" s="38"/>
      <c r="E34" s="38"/>
      <c r="F34" s="38"/>
      <c r="G34" s="38"/>
      <c r="H3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5" spans="1:8" x14ac:dyDescent="0.25">
      <c r="A35" s="38"/>
      <c r="B35" s="38"/>
      <c r="C35" s="38"/>
      <c r="D35" s="38"/>
      <c r="E35" s="38"/>
      <c r="F35" s="38"/>
      <c r="G35" s="38"/>
      <c r="H3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6" spans="1:8" x14ac:dyDescent="0.25">
      <c r="A36" s="38"/>
      <c r="B36" s="38"/>
      <c r="C36" s="38"/>
      <c r="D36" s="38"/>
      <c r="E36" s="38"/>
      <c r="F36" s="38"/>
      <c r="G36" s="38"/>
      <c r="H3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7" spans="1:8" x14ac:dyDescent="0.25">
      <c r="A37" s="38"/>
      <c r="B37" s="38"/>
      <c r="C37" s="38"/>
      <c r="D37" s="38"/>
      <c r="E37" s="38"/>
      <c r="F37" s="38"/>
      <c r="G37" s="38"/>
      <c r="H3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8" spans="1:8" x14ac:dyDescent="0.25">
      <c r="A38" s="38"/>
      <c r="B38" s="38"/>
      <c r="C38" s="38"/>
      <c r="D38" s="38"/>
      <c r="E38" s="38"/>
      <c r="F38" s="38"/>
      <c r="G38" s="38"/>
      <c r="H3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9" spans="1:8" x14ac:dyDescent="0.25">
      <c r="A39" s="38"/>
      <c r="B39" s="38"/>
      <c r="C39" s="38"/>
      <c r="D39" s="38"/>
      <c r="E39" s="38"/>
      <c r="F39" s="38"/>
      <c r="G39" s="38"/>
      <c r="H3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0" spans="1:8" x14ac:dyDescent="0.25">
      <c r="A40" s="38"/>
      <c r="B40" s="38"/>
      <c r="C40" s="38"/>
      <c r="D40" s="38"/>
      <c r="E40" s="38"/>
      <c r="F40" s="38"/>
      <c r="G40" s="38"/>
      <c r="H4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1" spans="1:8" x14ac:dyDescent="0.25">
      <c r="A41" s="38"/>
      <c r="B41" s="38"/>
      <c r="C41" s="38"/>
      <c r="D41" s="38"/>
      <c r="E41" s="38"/>
      <c r="F41" s="38"/>
      <c r="G41" s="38"/>
      <c r="H4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2" spans="1:8" x14ac:dyDescent="0.25">
      <c r="A42" s="38"/>
      <c r="B42" s="38"/>
      <c r="C42" s="38"/>
      <c r="D42" s="38"/>
      <c r="E42" s="38"/>
      <c r="F42" s="38"/>
      <c r="G42" s="38"/>
      <c r="H4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3" spans="1:8" s="4" customFormat="1" x14ac:dyDescent="0.25">
      <c r="A43" s="38"/>
      <c r="B43" s="38"/>
      <c r="C43" s="38"/>
      <c r="D43" s="38"/>
      <c r="E43" s="38"/>
      <c r="F43" s="38"/>
      <c r="G43" s="38"/>
      <c r="H43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4" spans="1:8" s="4" customFormat="1" x14ac:dyDescent="0.25">
      <c r="A44" s="38"/>
      <c r="B44" s="38"/>
      <c r="C44" s="38"/>
      <c r="D44" s="38"/>
      <c r="E44" s="38"/>
      <c r="F44" s="38"/>
      <c r="G44" s="38"/>
      <c r="H44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5" spans="1:8" s="4" customFormat="1" x14ac:dyDescent="0.25">
      <c r="A45" s="38"/>
      <c r="B45" s="38"/>
      <c r="C45" s="38"/>
      <c r="D45" s="38"/>
      <c r="E45" s="38"/>
      <c r="F45" s="38"/>
      <c r="G45" s="38"/>
      <c r="H45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6" spans="1:8" s="4" customFormat="1" x14ac:dyDescent="0.25">
      <c r="A46" s="38"/>
      <c r="B46" s="38"/>
      <c r="C46" s="38"/>
      <c r="D46" s="38"/>
      <c r="E46" s="38"/>
      <c r="F46" s="38"/>
      <c r="G46" s="38"/>
      <c r="H46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7" spans="1:8" s="4" customFormat="1" x14ac:dyDescent="0.25">
      <c r="A47" s="38"/>
      <c r="B47" s="38"/>
      <c r="C47" s="38"/>
      <c r="D47" s="38"/>
      <c r="E47" s="38"/>
      <c r="F47" s="38"/>
      <c r="G47" s="38"/>
      <c r="H47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8" spans="1:8" s="4" customFormat="1" x14ac:dyDescent="0.25">
      <c r="A48" s="38"/>
      <c r="B48" s="38"/>
      <c r="C48" s="38"/>
      <c r="D48" s="38"/>
      <c r="E48" s="38"/>
      <c r="F48" s="38"/>
      <c r="G48" s="38"/>
      <c r="H48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9" spans="1:8" s="4" customFormat="1" x14ac:dyDescent="0.25">
      <c r="A49" s="38"/>
      <c r="B49" s="38"/>
      <c r="C49" s="38"/>
      <c r="D49" s="38"/>
      <c r="E49" s="38"/>
      <c r="F49" s="38"/>
      <c r="G49" s="38"/>
      <c r="H49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0" spans="1:8" s="4" customFormat="1" x14ac:dyDescent="0.25">
      <c r="A50" s="38"/>
      <c r="B50" s="38"/>
      <c r="C50" s="38"/>
      <c r="D50" s="38"/>
      <c r="E50" s="38"/>
      <c r="F50" s="38"/>
      <c r="G50" s="38"/>
      <c r="H50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1" spans="1:8" s="4" customFormat="1" x14ac:dyDescent="0.25">
      <c r="A51" s="38"/>
      <c r="B51" s="38"/>
      <c r="C51" s="38"/>
      <c r="D51" s="38"/>
      <c r="E51" s="38"/>
      <c r="F51" s="38"/>
      <c r="G51" s="38"/>
      <c r="H51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2" spans="1:8" s="4" customFormat="1" x14ac:dyDescent="0.25">
      <c r="A52" s="38"/>
      <c r="B52" s="38"/>
      <c r="C52" s="38"/>
      <c r="D52" s="38"/>
      <c r="E52" s="38"/>
      <c r="F52" s="38"/>
      <c r="G52" s="38"/>
      <c r="H52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3" spans="1:8" s="4" customFormat="1" x14ac:dyDescent="0.25">
      <c r="A53" s="38"/>
      <c r="B53" s="38"/>
      <c r="C53" s="38"/>
      <c r="D53" s="38"/>
      <c r="E53" s="38"/>
      <c r="F53" s="38"/>
      <c r="G53" s="38"/>
      <c r="H53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4" spans="1:8" s="4" customFormat="1" x14ac:dyDescent="0.25">
      <c r="A54" s="38"/>
      <c r="B54" s="38"/>
      <c r="C54" s="38"/>
      <c r="D54" s="38"/>
      <c r="E54" s="38"/>
      <c r="F54" s="38"/>
      <c r="G54" s="38"/>
      <c r="H54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5" spans="1:8" s="4" customFormat="1" x14ac:dyDescent="0.25">
      <c r="A55" s="38"/>
      <c r="B55" s="38"/>
      <c r="C55" s="38"/>
      <c r="D55" s="38"/>
      <c r="E55" s="38"/>
      <c r="F55" s="38"/>
      <c r="G55" s="38"/>
      <c r="H55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6" spans="1:8" s="4" customFormat="1" x14ac:dyDescent="0.25">
      <c r="A56" s="38"/>
      <c r="B56" s="38"/>
      <c r="C56" s="38"/>
      <c r="D56" s="38"/>
      <c r="E56" s="38"/>
      <c r="F56" s="38"/>
      <c r="G56" s="38"/>
      <c r="H56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7" spans="1:8" s="4" customFormat="1" x14ac:dyDescent="0.25">
      <c r="A57" s="38"/>
      <c r="B57" s="38"/>
      <c r="C57" s="38"/>
      <c r="D57" s="38"/>
      <c r="E57" s="38"/>
      <c r="F57" s="38"/>
      <c r="G57" s="38"/>
      <c r="H57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8" spans="1:8" s="4" customFormat="1" x14ac:dyDescent="0.25">
      <c r="A58" s="38"/>
      <c r="B58" s="38"/>
      <c r="C58" s="38"/>
      <c r="D58" s="38"/>
      <c r="E58" s="38"/>
      <c r="F58" s="38"/>
      <c r="G58" s="38"/>
      <c r="H58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9" spans="1:8" s="4" customFormat="1" x14ac:dyDescent="0.25">
      <c r="A59" s="38"/>
      <c r="B59" s="38"/>
      <c r="C59" s="38"/>
      <c r="D59" s="38"/>
      <c r="E59" s="38"/>
      <c r="F59" s="38"/>
      <c r="G59" s="38"/>
      <c r="H59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0" spans="1:8" s="4" customFormat="1" x14ac:dyDescent="0.25">
      <c r="A60" s="38"/>
      <c r="B60" s="38"/>
      <c r="C60" s="38"/>
      <c r="D60" s="38"/>
      <c r="E60" s="38"/>
      <c r="F60" s="38"/>
      <c r="G60" s="38"/>
      <c r="H60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1" spans="1:8" s="4" customFormat="1" x14ac:dyDescent="0.25">
      <c r="A61" s="38"/>
      <c r="B61" s="38"/>
      <c r="C61" s="38"/>
      <c r="D61" s="38"/>
      <c r="E61" s="38"/>
      <c r="F61" s="38"/>
      <c r="G61" s="38"/>
      <c r="H61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2" spans="1:8" s="4" customFormat="1" x14ac:dyDescent="0.25">
      <c r="A62" s="38"/>
      <c r="B62" s="38"/>
      <c r="C62" s="38"/>
      <c r="D62" s="38"/>
      <c r="E62" s="38"/>
      <c r="F62" s="38"/>
      <c r="G62" s="38"/>
      <c r="H62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3" spans="1:8" s="4" customFormat="1" x14ac:dyDescent="0.25">
      <c r="A63" s="38"/>
      <c r="B63" s="38"/>
      <c r="C63" s="38"/>
      <c r="D63" s="38"/>
      <c r="E63" s="38"/>
      <c r="F63" s="38"/>
      <c r="G63" s="38"/>
      <c r="H63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4" spans="1:8" s="4" customFormat="1" x14ac:dyDescent="0.25">
      <c r="A64" s="38"/>
      <c r="B64" s="38"/>
      <c r="C64" s="38"/>
      <c r="D64" s="38"/>
      <c r="E64" s="38"/>
      <c r="F64" s="38"/>
      <c r="G64" s="38"/>
      <c r="H64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5" spans="1:8" s="4" customFormat="1" x14ac:dyDescent="0.25">
      <c r="A65" s="38"/>
      <c r="B65" s="38"/>
      <c r="C65" s="38"/>
      <c r="D65" s="38"/>
      <c r="E65" s="38"/>
      <c r="F65" s="38"/>
      <c r="G65" s="38"/>
      <c r="H65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6" spans="1:8" s="4" customFormat="1" x14ac:dyDescent="0.25">
      <c r="A66" s="38"/>
      <c r="B66" s="38"/>
      <c r="C66" s="38"/>
      <c r="D66" s="38"/>
      <c r="E66" s="38"/>
      <c r="F66" s="38"/>
      <c r="G66" s="38"/>
      <c r="H66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7" spans="1:8" s="4" customFormat="1" x14ac:dyDescent="0.25">
      <c r="A67" s="38"/>
      <c r="B67" s="38"/>
      <c r="C67" s="38"/>
      <c r="D67" s="38"/>
      <c r="E67" s="38"/>
      <c r="F67" s="38"/>
      <c r="G67" s="38"/>
      <c r="H67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8" spans="1:8" s="4" customFormat="1" x14ac:dyDescent="0.25">
      <c r="A68" s="38"/>
      <c r="B68" s="38"/>
      <c r="C68" s="38"/>
      <c r="D68" s="38"/>
      <c r="E68" s="38"/>
      <c r="F68" s="38"/>
      <c r="G68" s="38"/>
      <c r="H68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9" spans="1:8" s="4" customFormat="1" x14ac:dyDescent="0.25">
      <c r="A69" s="38"/>
      <c r="B69" s="38"/>
      <c r="C69" s="38"/>
      <c r="D69" s="38"/>
      <c r="E69" s="38"/>
      <c r="F69" s="38"/>
      <c r="G69" s="38"/>
      <c r="H69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0" spans="1:8" s="4" customFormat="1" x14ac:dyDescent="0.25">
      <c r="A70" s="38"/>
      <c r="B70" s="38"/>
      <c r="C70" s="38"/>
      <c r="D70" s="38"/>
      <c r="E70" s="38"/>
      <c r="F70" s="38"/>
      <c r="G70" s="38"/>
      <c r="H70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1" spans="1:8" s="4" customFormat="1" x14ac:dyDescent="0.25">
      <c r="A71" s="38"/>
      <c r="B71" s="38"/>
      <c r="C71" s="38"/>
      <c r="D71" s="38"/>
      <c r="E71" s="38"/>
      <c r="F71" s="38"/>
      <c r="G71" s="38"/>
      <c r="H71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2" spans="1:8" s="4" customFormat="1" x14ac:dyDescent="0.25">
      <c r="A72" s="38"/>
      <c r="B72" s="38"/>
      <c r="C72" s="38"/>
      <c r="D72" s="38"/>
      <c r="E72" s="38"/>
      <c r="F72" s="38"/>
      <c r="G72" s="38"/>
      <c r="H72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3" spans="1:8" s="4" customFormat="1" x14ac:dyDescent="0.25">
      <c r="A73" s="38"/>
      <c r="B73" s="38"/>
      <c r="C73" s="38"/>
      <c r="D73" s="38"/>
      <c r="E73" s="38"/>
      <c r="F73" s="38"/>
      <c r="G73" s="38"/>
      <c r="H73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4" spans="1:8" s="4" customFormat="1" x14ac:dyDescent="0.25">
      <c r="A74" s="38"/>
      <c r="B74" s="38"/>
      <c r="C74" s="38"/>
      <c r="D74" s="38"/>
      <c r="E74" s="38"/>
      <c r="F74" s="38"/>
      <c r="G74" s="38"/>
      <c r="H74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5" spans="1:8" s="4" customFormat="1" x14ac:dyDescent="0.25">
      <c r="A75" s="38"/>
      <c r="B75" s="38"/>
      <c r="C75" s="38"/>
      <c r="D75" s="38"/>
      <c r="E75" s="38"/>
      <c r="F75" s="38"/>
      <c r="G75" s="38"/>
      <c r="H75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6" spans="1:8" s="4" customFormat="1" x14ac:dyDescent="0.25">
      <c r="A76" s="38"/>
      <c r="B76" s="38"/>
      <c r="C76" s="38"/>
      <c r="D76" s="38"/>
      <c r="E76" s="38"/>
      <c r="F76" s="38"/>
      <c r="G76" s="38"/>
      <c r="H76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7" spans="1:8" s="4" customFormat="1" x14ac:dyDescent="0.25">
      <c r="A77" s="38"/>
      <c r="B77" s="38"/>
      <c r="C77" s="38"/>
      <c r="D77" s="38"/>
      <c r="E77" s="38"/>
      <c r="F77" s="38"/>
      <c r="G77" s="38"/>
      <c r="H77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8" spans="1:8" s="4" customFormat="1" x14ac:dyDescent="0.25">
      <c r="A78" s="38"/>
      <c r="B78" s="38"/>
      <c r="C78" s="38"/>
      <c r="D78" s="38"/>
      <c r="E78" s="38"/>
      <c r="F78" s="38"/>
      <c r="G78" s="38"/>
      <c r="H78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9" spans="1:8" s="4" customFormat="1" x14ac:dyDescent="0.25">
      <c r="A79" s="38"/>
      <c r="B79" s="38"/>
      <c r="C79" s="38"/>
      <c r="D79" s="38"/>
      <c r="E79" s="38"/>
      <c r="F79" s="38"/>
      <c r="G79" s="38"/>
      <c r="H79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0" spans="1:8" s="4" customFormat="1" x14ac:dyDescent="0.25">
      <c r="A80" s="38"/>
      <c r="B80" s="38"/>
      <c r="C80" s="38"/>
      <c r="D80" s="38"/>
      <c r="E80" s="38"/>
      <c r="F80" s="38"/>
      <c r="G80" s="38"/>
      <c r="H80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1" spans="1:8" s="4" customFormat="1" x14ac:dyDescent="0.25">
      <c r="A81" s="38"/>
      <c r="B81" s="38"/>
      <c r="C81" s="38"/>
      <c r="D81" s="38"/>
      <c r="E81" s="38"/>
      <c r="F81" s="38"/>
      <c r="G81" s="38"/>
      <c r="H81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2" spans="1:8" s="4" customFormat="1" x14ac:dyDescent="0.25">
      <c r="A82" s="38"/>
      <c r="B82" s="38"/>
      <c r="C82" s="38"/>
      <c r="D82" s="38"/>
      <c r="E82" s="38"/>
      <c r="F82" s="38"/>
      <c r="G82" s="38"/>
      <c r="H82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3" spans="1:8" s="4" customFormat="1" x14ac:dyDescent="0.25">
      <c r="A83" s="38"/>
      <c r="B83" s="38"/>
      <c r="C83" s="38"/>
      <c r="D83" s="38"/>
      <c r="E83" s="38"/>
      <c r="F83" s="38"/>
      <c r="G83" s="38"/>
      <c r="H83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4" spans="1:8" s="4" customFormat="1" x14ac:dyDescent="0.25">
      <c r="A84" s="38"/>
      <c r="B84" s="38"/>
      <c r="C84" s="38"/>
      <c r="D84" s="38"/>
      <c r="E84" s="38"/>
      <c r="F84" s="38"/>
      <c r="G84" s="38"/>
      <c r="H84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5" spans="1:8" s="4" customFormat="1" x14ac:dyDescent="0.25">
      <c r="A85" s="38"/>
      <c r="B85" s="38"/>
      <c r="C85" s="38"/>
      <c r="D85" s="38"/>
      <c r="E85" s="38"/>
      <c r="F85" s="38"/>
      <c r="G85" s="38"/>
      <c r="H85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6" spans="1:8" s="4" customFormat="1" x14ac:dyDescent="0.25">
      <c r="A86" s="38"/>
      <c r="B86" s="38"/>
      <c r="C86" s="38"/>
      <c r="D86" s="38"/>
      <c r="E86" s="38"/>
      <c r="F86" s="38"/>
      <c r="G86" s="38"/>
      <c r="H86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7" spans="1:8" s="4" customFormat="1" x14ac:dyDescent="0.25">
      <c r="A87" s="38"/>
      <c r="B87" s="38"/>
      <c r="C87" s="38"/>
      <c r="D87" s="38"/>
      <c r="E87" s="38"/>
      <c r="F87" s="38"/>
      <c r="G87" s="38"/>
      <c r="H87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8" spans="1:8" s="4" customFormat="1" x14ac:dyDescent="0.25">
      <c r="A88" s="38"/>
      <c r="B88" s="38"/>
      <c r="C88" s="38"/>
      <c r="D88" s="38"/>
      <c r="E88" s="38"/>
      <c r="F88" s="38"/>
      <c r="G88" s="38"/>
      <c r="H88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9" spans="1:8" s="4" customFormat="1" x14ac:dyDescent="0.25">
      <c r="A89" s="38"/>
      <c r="B89" s="38"/>
      <c r="C89" s="38"/>
      <c r="D89" s="38"/>
      <c r="E89" s="38"/>
      <c r="F89" s="38"/>
      <c r="G89" s="38"/>
      <c r="H89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0" spans="1:8" s="4" customFormat="1" x14ac:dyDescent="0.25">
      <c r="A90" s="38"/>
      <c r="B90" s="38"/>
      <c r="C90" s="38"/>
      <c r="D90" s="38"/>
      <c r="E90" s="38"/>
      <c r="F90" s="38"/>
      <c r="G90" s="38"/>
      <c r="H90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1" spans="1:8" s="4" customFormat="1" x14ac:dyDescent="0.25">
      <c r="A91" s="38"/>
      <c r="B91" s="38"/>
      <c r="C91" s="38"/>
      <c r="D91" s="38"/>
      <c r="E91" s="38"/>
      <c r="F91" s="38"/>
      <c r="G91" s="38"/>
      <c r="H91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2" spans="1:8" s="4" customFormat="1" x14ac:dyDescent="0.25">
      <c r="A92" s="38"/>
      <c r="B92" s="38"/>
      <c r="C92" s="38"/>
      <c r="D92" s="38"/>
      <c r="E92" s="38"/>
      <c r="F92" s="38"/>
      <c r="G92" s="38"/>
      <c r="H92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3" spans="1:8" s="4" customFormat="1" x14ac:dyDescent="0.25">
      <c r="A93" s="38"/>
      <c r="B93" s="38"/>
      <c r="C93" s="38"/>
      <c r="D93" s="38"/>
      <c r="E93" s="38"/>
      <c r="F93" s="38"/>
      <c r="G93" s="38"/>
      <c r="H93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4" spans="1:8" s="4" customFormat="1" x14ac:dyDescent="0.25">
      <c r="A94" s="38"/>
      <c r="B94" s="38"/>
      <c r="C94" s="38"/>
      <c r="D94" s="38"/>
      <c r="E94" s="38"/>
      <c r="F94" s="38"/>
      <c r="G94" s="38"/>
      <c r="H94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5" spans="1:8" s="4" customFormat="1" x14ac:dyDescent="0.25">
      <c r="A95" s="38"/>
      <c r="B95" s="38"/>
      <c r="C95" s="38"/>
      <c r="D95" s="38"/>
      <c r="E95" s="38"/>
      <c r="F95" s="38"/>
      <c r="G95" s="38"/>
      <c r="H95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6" spans="1:8" s="4" customFormat="1" x14ac:dyDescent="0.25">
      <c r="A96" s="38"/>
      <c r="B96" s="38"/>
      <c r="C96" s="38"/>
      <c r="D96" s="38"/>
      <c r="E96" s="38"/>
      <c r="F96" s="38"/>
      <c r="G96" s="38"/>
      <c r="H96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7" spans="1:8" s="4" customFormat="1" x14ac:dyDescent="0.25">
      <c r="A97" s="38"/>
      <c r="B97" s="38"/>
      <c r="C97" s="38"/>
      <c r="D97" s="38"/>
      <c r="E97" s="38"/>
      <c r="F97" s="38"/>
      <c r="G97" s="38"/>
      <c r="H97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8" spans="1:8" s="4" customFormat="1" x14ac:dyDescent="0.25">
      <c r="A98" s="38"/>
      <c r="B98" s="38"/>
      <c r="C98" s="38"/>
      <c r="D98" s="38"/>
      <c r="E98" s="38"/>
      <c r="F98" s="38"/>
      <c r="G98" s="38"/>
      <c r="H98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9" spans="1:8" s="4" customFormat="1" x14ac:dyDescent="0.25">
      <c r="A99" s="38"/>
      <c r="B99" s="38"/>
      <c r="C99" s="38"/>
      <c r="D99" s="38"/>
      <c r="E99" s="38"/>
      <c r="F99" s="38"/>
      <c r="G99" s="38"/>
      <c r="H99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0" spans="1:8" s="4" customFormat="1" x14ac:dyDescent="0.25">
      <c r="A100" s="38"/>
      <c r="B100" s="38"/>
      <c r="C100" s="38"/>
      <c r="D100" s="38"/>
      <c r="E100" s="38"/>
      <c r="F100" s="38"/>
      <c r="G100" s="38"/>
      <c r="H100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1" spans="1:8" s="4" customFormat="1" x14ac:dyDescent="0.25">
      <c r="A101" s="38"/>
      <c r="B101" s="38"/>
      <c r="C101" s="38"/>
      <c r="D101" s="38"/>
      <c r="E101" s="38"/>
      <c r="F101" s="38"/>
      <c r="G101" s="38"/>
      <c r="H101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2" spans="1:8" s="4" customFormat="1" x14ac:dyDescent="0.25">
      <c r="A102" s="38"/>
      <c r="B102" s="38"/>
      <c r="C102" s="38"/>
      <c r="D102" s="38"/>
      <c r="E102" s="38"/>
      <c r="F102" s="38"/>
      <c r="G102" s="38"/>
      <c r="H102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3" spans="1:8" s="4" customFormat="1" x14ac:dyDescent="0.25">
      <c r="A103" s="38"/>
      <c r="B103" s="38"/>
      <c r="C103" s="38"/>
      <c r="D103" s="38"/>
      <c r="E103" s="38"/>
      <c r="F103" s="38"/>
      <c r="G103" s="38"/>
      <c r="H103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4" spans="1:8" s="4" customFormat="1" x14ac:dyDescent="0.25">
      <c r="A104" s="38"/>
      <c r="B104" s="38"/>
      <c r="C104" s="38"/>
      <c r="D104" s="38"/>
      <c r="E104" s="38"/>
      <c r="F104" s="38"/>
      <c r="G104" s="38"/>
      <c r="H104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5" spans="1:8" s="4" customFormat="1" x14ac:dyDescent="0.25">
      <c r="A105" s="38"/>
      <c r="B105" s="38"/>
      <c r="C105" s="38"/>
      <c r="D105" s="38"/>
      <c r="E105" s="38"/>
      <c r="F105" s="38"/>
      <c r="G105" s="38"/>
      <c r="H105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6" spans="1:8" s="4" customFormat="1" x14ac:dyDescent="0.25">
      <c r="A106" s="38"/>
      <c r="B106" s="38"/>
      <c r="C106" s="38"/>
      <c r="D106" s="38"/>
      <c r="E106" s="38"/>
      <c r="F106" s="38"/>
      <c r="G106" s="38"/>
      <c r="H106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7" spans="1:8" s="4" customFormat="1" x14ac:dyDescent="0.25">
      <c r="A107" s="38"/>
      <c r="B107" s="38"/>
      <c r="C107" s="38"/>
      <c r="D107" s="38"/>
      <c r="E107" s="38"/>
      <c r="F107" s="38"/>
      <c r="G107" s="38"/>
      <c r="H107" s="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8" spans="1:8" ht="17.25" x14ac:dyDescent="0.25">
      <c r="A108" s="140">
        <v>1</v>
      </c>
      <c r="B108" s="139" t="s">
        <v>207</v>
      </c>
    </row>
    <row r="109" spans="1:8" ht="17.25" x14ac:dyDescent="0.25">
      <c r="A109" s="140" t="s">
        <v>209</v>
      </c>
      <c r="B109" t="s">
        <v>210</v>
      </c>
    </row>
  </sheetData>
  <mergeCells count="1">
    <mergeCell ref="B3:G3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74" fitToHeight="3" orientation="portrait" r:id="rId1"/>
  <headerFooter>
    <oddFooter>&amp;C &amp;P/&amp;N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2</vt:i4>
      </vt:variant>
    </vt:vector>
  </HeadingPairs>
  <TitlesOfParts>
    <vt:vector size="10" baseType="lpstr">
      <vt:lpstr>Pokyny</vt:lpstr>
      <vt:lpstr>Bodovacie kritéria</vt:lpstr>
      <vt:lpstr>Bratislavský_kraj</vt:lpstr>
      <vt:lpstr>Západné Slovensko</vt:lpstr>
      <vt:lpstr>Stredné Slovensko</vt:lpstr>
      <vt:lpstr>Východné Slovensko</vt:lpstr>
      <vt:lpstr>Zoznam pozemkov</vt:lpstr>
      <vt:lpstr>Hárok1</vt:lpstr>
      <vt:lpstr>NRO</vt:lpstr>
      <vt:lpstr>VSlovensko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2020-02-04T07:04:27Z</cp:lastPrinted>
  <dcterms:created xsi:type="dcterms:W3CDTF">2019-11-11T13:03:19Z</dcterms:created>
  <dcterms:modified xsi:type="dcterms:W3CDTF">2020-06-05T10:05:05Z</dcterms:modified>
</cp:coreProperties>
</file>